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C:\Users\SEickmann\Desktop\SE\WBH-Homepage\Änderung am 09.04.2025\"/>
    </mc:Choice>
  </mc:AlternateContent>
  <xr:revisionPtr revIDLastSave="0" documentId="8_{4C962F95-4FD3-461B-9C94-438858F944F2}" xr6:coauthVersionLast="47" xr6:coauthVersionMax="47" xr10:uidLastSave="{00000000-0000-0000-0000-000000000000}"/>
  <workbookProtection workbookAlgorithmName="SHA-512" workbookHashValue="j7k01oDJhjlS3W5OXqZps4791MkhdQyK5saXx99v7T5fHh+zNDLd0fmVx35WI2d4T7/SddTEBm0bhn4M0Erz0g==" workbookSaltValue="PAPDQWYw67iCczVpaSphaQ==" workbookSpinCount="100000" lockStructure="1"/>
  <bookViews>
    <workbookView xWindow="-120" yWindow="-120" windowWidth="38640" windowHeight="21120" activeTab="6" xr2:uid="{00000000-000D-0000-FFFF-FFFF00000000}"/>
  </bookViews>
  <sheets>
    <sheet name="Nutzungshinweise" sheetId="6" r:id="rId1"/>
    <sheet name="Formel 20" sheetId="1" r:id="rId2"/>
    <sheet name="Formel 21" sheetId="2" r:id="rId3"/>
    <sheet name="Formel 22" sheetId="4" r:id="rId4"/>
    <sheet name="Formel 20  &gt;70%" sheetId="5" r:id="rId5"/>
    <sheet name="Formel 21 &gt;70%" sheetId="3" r:id="rId6"/>
    <sheet name="Date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D24" i="3" s="1"/>
  <c r="D14" i="3"/>
  <c r="G5" i="3"/>
  <c r="C15" i="5"/>
  <c r="F54" i="5" s="1"/>
  <c r="D14" i="5"/>
  <c r="F56" i="5" l="1"/>
  <c r="E5" i="5"/>
  <c r="E5" i="4"/>
  <c r="C18" i="2"/>
  <c r="D32" i="2" s="1"/>
  <c r="D17" i="2"/>
  <c r="F5" i="2"/>
  <c r="C15" i="1"/>
  <c r="F54" i="1" s="1"/>
  <c r="E5" i="1"/>
  <c r="F68" i="1" l="1"/>
  <c r="F61" i="1"/>
  <c r="F52" i="1"/>
  <c r="F66" i="1"/>
  <c r="F59" i="1"/>
  <c r="D27" i="2"/>
  <c r="D22" i="2"/>
  <c r="D14" i="1" l="1"/>
  <c r="C46" i="5" l="1"/>
  <c r="E49" i="5" s="1"/>
  <c r="C27" i="5"/>
  <c r="E48" i="4"/>
  <c r="D49" i="4" l="1"/>
  <c r="D52" i="4" s="1"/>
  <c r="D71" i="4" l="1"/>
  <c r="D72" i="4"/>
  <c r="D70" i="4"/>
  <c r="C40" i="4" l="1"/>
  <c r="C21" i="4"/>
  <c r="C44" i="1"/>
  <c r="E47" i="1" s="1"/>
  <c r="C25" i="1"/>
  <c r="B16" i="1" s="1"/>
  <c r="F19" i="1"/>
  <c r="F45" i="5" l="1"/>
  <c r="F44" i="5"/>
  <c r="F43" i="5"/>
  <c r="F42" i="5"/>
  <c r="F41" i="5"/>
  <c r="F40" i="5"/>
  <c r="F39" i="5"/>
  <c r="F38" i="5"/>
  <c r="F37" i="5"/>
  <c r="F36" i="5"/>
  <c r="F35" i="5"/>
  <c r="F34" i="5"/>
  <c r="F33" i="5"/>
  <c r="F32" i="5"/>
  <c r="F31" i="5"/>
  <c r="F26" i="5"/>
  <c r="F25" i="5"/>
  <c r="F24" i="5"/>
  <c r="F23" i="5"/>
  <c r="F22" i="5"/>
  <c r="F21" i="5"/>
  <c r="E37" i="4"/>
  <c r="E36" i="4"/>
  <c r="F41" i="1"/>
  <c r="F40" i="1"/>
  <c r="E35" i="4"/>
  <c r="F39" i="1"/>
  <c r="F43" i="1"/>
  <c r="F42" i="1"/>
  <c r="F38" i="1"/>
  <c r="F37" i="1"/>
  <c r="F36" i="1"/>
  <c r="F35" i="1"/>
  <c r="F34" i="1"/>
  <c r="F33" i="1"/>
  <c r="F32" i="1"/>
  <c r="F31" i="1"/>
  <c r="F30" i="1"/>
  <c r="F29" i="1"/>
  <c r="F24" i="1"/>
  <c r="F23" i="1"/>
  <c r="F22" i="1"/>
  <c r="F21" i="1"/>
  <c r="F20" i="1"/>
  <c r="E39" i="4"/>
  <c r="E38" i="4"/>
  <c r="E34" i="4"/>
  <c r="E33" i="4"/>
  <c r="E32" i="4"/>
  <c r="E31" i="4"/>
  <c r="E30" i="4"/>
  <c r="E29" i="4"/>
  <c r="E28" i="4"/>
  <c r="E27" i="4"/>
  <c r="E26" i="4"/>
  <c r="E25" i="4"/>
  <c r="E20" i="4"/>
  <c r="E19" i="4"/>
  <c r="E18" i="4"/>
  <c r="E17" i="4"/>
  <c r="E16" i="4"/>
  <c r="E15" i="4"/>
  <c r="D25" i="3"/>
  <c r="D28" i="3" s="1"/>
  <c r="D33" i="2"/>
  <c r="D23" i="2"/>
  <c r="D28" i="2"/>
  <c r="E22" i="4" l="1"/>
  <c r="D23" i="4" s="1"/>
  <c r="D35" i="2"/>
  <c r="F45" i="1"/>
  <c r="D46" i="1" s="1"/>
  <c r="F47" i="5"/>
  <c r="D48" i="5" s="1"/>
  <c r="F28" i="5"/>
  <c r="D29" i="5" s="1"/>
  <c r="B18" i="5"/>
  <c r="F57" i="5" s="1"/>
  <c r="C59" i="5" s="1"/>
  <c r="E41" i="4"/>
  <c r="F26" i="1"/>
  <c r="D27" i="1" s="1"/>
  <c r="D48" i="1" s="1"/>
  <c r="F55" i="1" l="1"/>
  <c r="F62" i="1"/>
  <c r="D50" i="5"/>
  <c r="C71" i="1"/>
  <c r="D44" i="4"/>
  <c r="E71" i="4" s="1"/>
  <c r="D42" i="4"/>
  <c r="F69" i="1"/>
  <c r="E72" i="4"/>
  <c r="E70" i="4"/>
  <c r="D61" i="4"/>
  <c r="E61" i="4" s="1"/>
  <c r="D62" i="4"/>
  <c r="E62" i="4" s="1"/>
  <c r="D68" i="4"/>
  <c r="D54" i="4"/>
  <c r="E54" i="4" s="1"/>
  <c r="D58" i="4"/>
  <c r="D64" i="4"/>
  <c r="D55" i="4"/>
  <c r="E55" i="4" s="1"/>
  <c r="D60" i="4"/>
  <c r="E60" i="4" s="1"/>
  <c r="D66" i="4"/>
  <c r="E66" i="4" s="1"/>
  <c r="D69" i="4"/>
  <c r="E69" i="4" s="1"/>
  <c r="D53" i="4"/>
  <c r="E53" i="4" s="1"/>
  <c r="D59" i="4"/>
  <c r="E59" i="4" s="1"/>
  <c r="D65" i="4"/>
  <c r="E65" i="4" s="1"/>
  <c r="D63" i="4"/>
  <c r="E63" i="4" s="1"/>
  <c r="D56" i="4"/>
  <c r="D57" i="4"/>
  <c r="D67" i="4"/>
  <c r="E52" i="4"/>
  <c r="E64" i="4" l="1"/>
  <c r="E67" i="4"/>
  <c r="E58" i="4"/>
  <c r="E57" i="4"/>
  <c r="E56" i="4"/>
  <c r="E68" i="4"/>
  <c r="D75" i="4"/>
</calcChain>
</file>

<file path=xl/sharedStrings.xml><?xml version="1.0" encoding="utf-8"?>
<sst xmlns="http://schemas.openxmlformats.org/spreadsheetml/2006/main" count="394" uniqueCount="148">
  <si>
    <t>Aufnahmekapazität des Anschlusskanals</t>
  </si>
  <si>
    <t>l/s</t>
  </si>
  <si>
    <t>gesamte befestigte Fläche</t>
  </si>
  <si>
    <t>Regendauer</t>
  </si>
  <si>
    <t>D</t>
  </si>
  <si>
    <t>min</t>
  </si>
  <si>
    <t>Jährlichkeit</t>
  </si>
  <si>
    <t>T</t>
  </si>
  <si>
    <t>a</t>
  </si>
  <si>
    <t>Berechnungsregenspende</t>
  </si>
  <si>
    <t>r(D,t)</t>
  </si>
  <si>
    <t>l/s*ha</t>
  </si>
  <si>
    <t>Rückhaltevolumen</t>
  </si>
  <si>
    <t>Die Grundstücksentwässerungsanlage ist unbedingt so zu planen, herzustellen und zu betreiben, dass die oben berechnete Regenwassermenge kontrolliert und schadlos zurückgehalten wird. 
Die schadlose Überflutung kann auf der Fläche des eigenen Grundstückes, z.B. durch Hochborde oder Mulden, wenn keine Menschen, Tiere oder Sachgüter gefährdet sind, oder über andere Rückhalteräume, wie Rückhaltebecken, erfolgen.</t>
  </si>
  <si>
    <t>Anwendungsbereich: Bei Flächen mit abflusswirksamer Fläche von größer 800 m²</t>
  </si>
  <si>
    <t>Bauvorhaben:</t>
  </si>
  <si>
    <t>Flächentyp</t>
  </si>
  <si>
    <r>
      <t>Teilfläche A in m</t>
    </r>
    <r>
      <rPr>
        <b/>
        <vertAlign val="superscript"/>
        <sz val="11"/>
        <rFont val="Arial"/>
        <family val="2"/>
      </rPr>
      <t>2</t>
    </r>
  </si>
  <si>
    <t>C</t>
  </si>
  <si>
    <r>
      <t>Teilfläche A</t>
    </r>
    <r>
      <rPr>
        <b/>
        <vertAlign val="subscript"/>
        <sz val="11"/>
        <rFont val="Arial"/>
        <family val="2"/>
      </rPr>
      <t>u</t>
    </r>
    <r>
      <rPr>
        <b/>
        <sz val="11"/>
        <rFont val="Arial"/>
        <family val="2"/>
      </rPr>
      <t xml:space="preserve"> in m</t>
    </r>
    <r>
      <rPr>
        <b/>
        <vertAlign val="superscript"/>
        <sz val="11"/>
        <rFont val="Arial"/>
        <family val="2"/>
      </rPr>
      <t>2</t>
    </r>
  </si>
  <si>
    <t>Gebäudedach-flächen</t>
  </si>
  <si>
    <t>Summe Dachfläche:</t>
  </si>
  <si>
    <t>Summe abflusswirksame Dachfläche:</t>
  </si>
  <si>
    <r>
      <t>resultierender Abflussbeiwert Dachfläche C</t>
    </r>
    <r>
      <rPr>
        <b/>
        <vertAlign val="subscript"/>
        <sz val="11"/>
        <rFont val="Arial"/>
        <family val="2"/>
      </rPr>
      <t>Dach</t>
    </r>
    <r>
      <rPr>
        <b/>
        <sz val="11"/>
        <rFont val="Arial"/>
        <family val="2"/>
      </rPr>
      <t>:</t>
    </r>
  </si>
  <si>
    <t>wasserundurch-lässige Flächen</t>
  </si>
  <si>
    <t>teildurchlässige und schwach ableitende Flächen</t>
  </si>
  <si>
    <t>Summe der befestigten Flächen außerhalb von Gebäuden:</t>
  </si>
  <si>
    <t>Summe der abflusswirksam befestigten Flächen außerhalb von Gebäuden:</t>
  </si>
  <si>
    <r>
      <t>resultierender Abflussbeiwert C</t>
    </r>
    <r>
      <rPr>
        <b/>
        <vertAlign val="subscript"/>
        <sz val="11"/>
        <rFont val="Arial"/>
        <family val="2"/>
      </rPr>
      <t>FaG</t>
    </r>
  </si>
  <si>
    <t>min.</t>
  </si>
  <si>
    <r>
      <t xml:space="preserve">° </t>
    </r>
    <r>
      <rPr>
        <sz val="9"/>
        <rFont val="Arial"/>
        <family val="2"/>
      </rPr>
      <t>Rückhaltevolumen kleiner 0 m</t>
    </r>
    <r>
      <rPr>
        <vertAlign val="superscript"/>
        <sz val="9"/>
        <rFont val="Arial"/>
        <family val="2"/>
      </rPr>
      <t>3</t>
    </r>
    <r>
      <rPr>
        <sz val="9"/>
        <rFont val="Arial"/>
        <family val="2"/>
      </rPr>
      <t xml:space="preserve"> wird nicht angezeigt</t>
    </r>
  </si>
  <si>
    <t>erforderliches Rückhaltevolumen:</t>
  </si>
  <si>
    <r>
      <t>m</t>
    </r>
    <r>
      <rPr>
        <b/>
        <vertAlign val="superscript"/>
        <sz val="14"/>
        <color indexed="10"/>
        <rFont val="Arial"/>
        <family val="2"/>
      </rPr>
      <t>3</t>
    </r>
  </si>
  <si>
    <r>
      <t xml:space="preserve">° </t>
    </r>
    <r>
      <rPr>
        <sz val="8"/>
        <rFont val="Arial"/>
        <family val="2"/>
      </rPr>
      <t>Rückhaltevolumen kleiner 0 m</t>
    </r>
    <r>
      <rPr>
        <vertAlign val="superscript"/>
        <sz val="8"/>
        <rFont val="Arial"/>
        <family val="2"/>
      </rPr>
      <t>3</t>
    </r>
    <r>
      <rPr>
        <sz val="8"/>
        <rFont val="Arial"/>
        <family val="2"/>
      </rPr>
      <t xml:space="preserve"> wird nicht angezeigt</t>
    </r>
  </si>
  <si>
    <t>gesamte abflusswirksame Fläche (m²):</t>
  </si>
  <si>
    <t>Drosselabfluss (l/s):</t>
  </si>
  <si>
    <t>m³</t>
  </si>
  <si>
    <t>begrünte Dachfläche, extensiv &gt;5°</t>
  </si>
  <si>
    <t>begrünte Dachfläche,intensiv &gt; 30 cm</t>
  </si>
  <si>
    <r>
      <t xml:space="preserve">begrünte Dachfläche, extensiv </t>
    </r>
    <r>
      <rPr>
        <u/>
        <sz val="11"/>
        <rFont val="Arial"/>
        <family val="2"/>
      </rPr>
      <t>&gt;</t>
    </r>
    <r>
      <rPr>
        <sz val="11"/>
        <rFont val="Arial"/>
        <family val="2"/>
      </rPr>
      <t>10 cm</t>
    </r>
  </si>
  <si>
    <t>begrünte Dachfläche, extensiv &lt; 10 cm</t>
  </si>
  <si>
    <t>Betonfläche</t>
  </si>
  <si>
    <t>Rampen</t>
  </si>
  <si>
    <t>befestigte Fläche mit Fugendichtung</t>
  </si>
  <si>
    <t>Schwarzdecken</t>
  </si>
  <si>
    <t>Parkanlagen, Rasenflächen, Gärten</t>
  </si>
  <si>
    <t>flaches Gelände</t>
  </si>
  <si>
    <t>steiles Gelände</t>
  </si>
  <si>
    <t>Betonsteinpflaster, in Sand oder Schlacke verlegt</t>
  </si>
  <si>
    <t>Pflaster mit Fugenanteil &gt; 15%</t>
  </si>
  <si>
    <t>wassergebundene Decken</t>
  </si>
  <si>
    <t>lockerer Kiesbelag, Schotterrasen</t>
  </si>
  <si>
    <t>Rasengittersteine ohne häufige Verkehrsbelastung</t>
  </si>
  <si>
    <t>Schrägdach, Flachdach mit Metall, Glas, Faserzement oder Abdichtungsbahnen</t>
  </si>
  <si>
    <t>Flachdach mit Kiesschüttung</t>
  </si>
  <si>
    <t>Rasengittersteine mit häuf. Verkehrsbelastung, Verbundsteine mit Sickerfugen</t>
  </si>
  <si>
    <r>
      <t>Rückhaltevolumen</t>
    </r>
    <r>
      <rPr>
        <b/>
        <sz val="11"/>
        <color indexed="12"/>
        <rFont val="Arial"/>
        <family val="2"/>
      </rPr>
      <t>°</t>
    </r>
  </si>
  <si>
    <r>
      <t>V</t>
    </r>
    <r>
      <rPr>
        <b/>
        <vertAlign val="subscript"/>
        <sz val="11"/>
        <color indexed="10"/>
        <rFont val="Arial"/>
        <family val="2"/>
      </rPr>
      <t>Rück</t>
    </r>
  </si>
  <si>
    <r>
      <t>m</t>
    </r>
    <r>
      <rPr>
        <b/>
        <vertAlign val="superscript"/>
        <sz val="11"/>
        <color indexed="10"/>
        <rFont val="Arial"/>
        <family val="2"/>
      </rPr>
      <t>3</t>
    </r>
  </si>
  <si>
    <t xml:space="preserve">Schrägdach, Flachdach mit Metall, Glas, Faserzement </t>
  </si>
  <si>
    <t>Rasengittersteine mit häufiger Verkehrsbelastung</t>
  </si>
  <si>
    <t>Art der Befestigung mit Abflussbeiwerten C nach DIN 1986 Tabelle 9</t>
  </si>
  <si>
    <r>
      <t>resultierender Abflussbeiwert C</t>
    </r>
    <r>
      <rPr>
        <b/>
        <vertAlign val="subscript"/>
        <sz val="11"/>
        <rFont val="Arial"/>
        <family val="2"/>
      </rPr>
      <t>mFaG</t>
    </r>
  </si>
  <si>
    <r>
      <t>A</t>
    </r>
    <r>
      <rPr>
        <b/>
        <vertAlign val="subscript"/>
        <sz val="11"/>
        <color indexed="12"/>
        <rFont val="Arial"/>
        <family val="2"/>
      </rPr>
      <t>ges</t>
    </r>
    <r>
      <rPr>
        <b/>
        <sz val="11"/>
        <rFont val="Arial"/>
        <family val="2"/>
      </rPr>
      <t xml:space="preserve"> in m</t>
    </r>
    <r>
      <rPr>
        <b/>
        <vertAlign val="superscript"/>
        <sz val="11"/>
        <rFont val="Arial"/>
        <family val="2"/>
      </rPr>
      <t>2</t>
    </r>
    <r>
      <rPr>
        <b/>
        <sz val="11"/>
        <rFont val="Arial"/>
        <family val="2"/>
      </rPr>
      <t>:</t>
    </r>
  </si>
  <si>
    <t>Neigung in %</t>
  </si>
  <si>
    <t>-</t>
  </si>
  <si>
    <t>mittlere Neigung des Grundstücks:</t>
  </si>
  <si>
    <t>mittlerer Befestigungsgrad des Grundstücks:</t>
  </si>
  <si>
    <t>Kunststoff-Flächen, Kunststoffrasen mit Drainung</t>
  </si>
  <si>
    <t>Tennenflächen (mit Drainung)</t>
  </si>
  <si>
    <t>Rasenflächen (mit Drainung)</t>
  </si>
  <si>
    <r>
      <t>Q</t>
    </r>
    <r>
      <rPr>
        <vertAlign val="subscript"/>
        <sz val="10"/>
        <rFont val="Arial"/>
        <family val="2"/>
      </rPr>
      <t>voll</t>
    </r>
    <r>
      <rPr>
        <sz val="10"/>
        <rFont val="Arial"/>
        <family val="2"/>
      </rPr>
      <t xml:space="preserve"> :  der max. Abfluss des Anschlusskanals bei Vollfüllung in l/s </t>
    </r>
  </si>
  <si>
    <r>
      <t>A</t>
    </r>
    <r>
      <rPr>
        <vertAlign val="subscript"/>
        <sz val="10"/>
        <rFont val="Arial"/>
        <family val="2"/>
      </rPr>
      <t>ges</t>
    </r>
    <r>
      <rPr>
        <sz val="10"/>
        <rFont val="Arial"/>
        <family val="2"/>
      </rPr>
      <t xml:space="preserve"> :  Gesamte Fläche mit potentiellem Abfluss zum Entwässerungssystem</t>
    </r>
  </si>
  <si>
    <t xml:space="preserve">          (ohne Ablussbeiwert)</t>
  </si>
  <si>
    <t xml:space="preserve">          oder der vorgegebene Drosselabfluss</t>
  </si>
  <si>
    <t>Hinweis: Bei den befestigten Flächen ist die Eingabe des Gefälles notwendig, um die maßgebende Regendauer zu erhalten.</t>
  </si>
  <si>
    <t>Gebäudedachflächen</t>
  </si>
  <si>
    <t>Straße /Hausnummer</t>
  </si>
  <si>
    <t>Gemarkung</t>
  </si>
  <si>
    <t>Flur</t>
  </si>
  <si>
    <t>Flurstück(e)</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</si>
  <si>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t>
    </r>
  </si>
  <si>
    <t>Gemarkungen</t>
  </si>
  <si>
    <t>Garenfeld (051299)</t>
  </si>
  <si>
    <t>Dahl (051308)</t>
  </si>
  <si>
    <t>Haspe (051313)</t>
  </si>
  <si>
    <t>Vorhalle (051315)</t>
  </si>
  <si>
    <t>Westerbauer (051317)</t>
  </si>
  <si>
    <t>Boele (051318)</t>
  </si>
  <si>
    <t>Delstern (051319)</t>
  </si>
  <si>
    <t>Eckesey (051320)</t>
  </si>
  <si>
    <t>Eppenhausen (051322)</t>
  </si>
  <si>
    <t>Fley (051323)</t>
  </si>
  <si>
    <t>Halden (051323)</t>
  </si>
  <si>
    <t>Herbeck (051325)</t>
  </si>
  <si>
    <t>Holthausen (051326)</t>
  </si>
  <si>
    <t>Hagen (051328)</t>
  </si>
  <si>
    <t>Berchum (051416)</t>
  </si>
  <si>
    <t>Hohenlimburg (051432)</t>
  </si>
  <si>
    <r>
      <t>A</t>
    </r>
    <r>
      <rPr>
        <b/>
        <vertAlign val="subscript"/>
        <sz val="11"/>
        <rFont val="Arial"/>
        <family val="2"/>
      </rPr>
      <t>ges</t>
    </r>
    <r>
      <rPr>
        <b/>
        <sz val="11"/>
        <rFont val="Arial"/>
        <family val="2"/>
      </rPr>
      <t xml:space="preserve"> in m</t>
    </r>
    <r>
      <rPr>
        <b/>
        <vertAlign val="superscript"/>
        <sz val="11"/>
        <rFont val="Arial"/>
        <family val="2"/>
      </rPr>
      <t>2</t>
    </r>
    <r>
      <rPr>
        <b/>
        <sz val="11"/>
        <rFont val="Arial"/>
        <family val="2"/>
      </rPr>
      <t>:</t>
    </r>
  </si>
  <si>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21</t>
    </r>
  </si>
  <si>
    <r>
      <t>V</t>
    </r>
    <r>
      <rPr>
        <vertAlign val="subscript"/>
        <sz val="11"/>
        <color rgb="FFFF0000"/>
        <rFont val="Arial"/>
        <family val="2"/>
      </rPr>
      <t>Rück</t>
    </r>
  </si>
  <si>
    <r>
      <t>m</t>
    </r>
    <r>
      <rPr>
        <vertAlign val="superscript"/>
        <sz val="11"/>
        <color rgb="FFFF0000"/>
        <rFont val="Arial"/>
        <family val="2"/>
      </rPr>
      <t>3</t>
    </r>
  </si>
  <si>
    <r>
      <t>Q</t>
    </r>
    <r>
      <rPr>
        <vertAlign val="subscript"/>
        <sz val="11"/>
        <rFont val="Arial"/>
        <family val="2"/>
      </rPr>
      <t>voll</t>
    </r>
  </si>
  <si>
    <r>
      <t>A</t>
    </r>
    <r>
      <rPr>
        <vertAlign val="subscript"/>
        <sz val="11"/>
        <rFont val="Arial"/>
        <family val="2"/>
      </rPr>
      <t>ges</t>
    </r>
  </si>
  <si>
    <r>
      <t>m</t>
    </r>
    <r>
      <rPr>
        <vertAlign val="superscript"/>
        <sz val="11"/>
        <rFont val="Arial"/>
        <family val="2"/>
      </rPr>
      <t>2</t>
    </r>
  </si>
  <si>
    <r>
      <t>V</t>
    </r>
    <r>
      <rPr>
        <vertAlign val="subscript"/>
        <sz val="10"/>
        <color rgb="FFFF0000"/>
        <rFont val="Arial"/>
        <family val="2"/>
      </rPr>
      <t>Rück</t>
    </r>
  </si>
  <si>
    <r>
      <t>m</t>
    </r>
    <r>
      <rPr>
        <vertAlign val="superscript"/>
        <sz val="10"/>
        <color rgb="FFFF0000"/>
        <rFont val="Arial"/>
        <family val="2"/>
      </rPr>
      <t>3</t>
    </r>
  </si>
  <si>
    <r>
      <t>Rückhaltevolumen</t>
    </r>
    <r>
      <rPr>
        <b/>
        <sz val="11"/>
        <color theme="4"/>
        <rFont val="Arial"/>
        <family val="2"/>
      </rPr>
      <t xml:space="preserve">° </t>
    </r>
  </si>
  <si>
    <r>
      <t>Rückhaltevolumen</t>
    </r>
    <r>
      <rPr>
        <b/>
        <sz val="11"/>
        <color theme="4"/>
        <rFont val="Arial"/>
        <family val="2"/>
      </rPr>
      <t>°</t>
    </r>
    <r>
      <rPr>
        <b/>
        <sz val="11"/>
        <color indexed="10"/>
        <rFont val="Arial"/>
        <family val="2"/>
      </rPr>
      <t xml:space="preserve"> </t>
    </r>
  </si>
  <si>
    <r>
      <t>zurückzuhaltende Regenwassermenge (V</t>
    </r>
    <r>
      <rPr>
        <b/>
        <vertAlign val="subscript"/>
        <sz val="11"/>
        <color indexed="10"/>
        <rFont val="Arial"/>
        <family val="2"/>
      </rPr>
      <t>Rück</t>
    </r>
    <r>
      <rPr>
        <b/>
        <sz val="11"/>
        <color indexed="10"/>
        <rFont val="Arial"/>
        <family val="2"/>
      </rPr>
      <t>):</t>
    </r>
    <r>
      <rPr>
        <b/>
        <sz val="11"/>
        <color indexed="12"/>
        <rFont val="Arial"/>
        <family val="2"/>
      </rPr>
      <t>°</t>
    </r>
  </si>
  <si>
    <t>,</t>
  </si>
  <si>
    <r>
      <t>Teilfläche A 
in m</t>
    </r>
    <r>
      <rPr>
        <b/>
        <vertAlign val="superscript"/>
        <sz val="11"/>
        <rFont val="Arial"/>
        <family val="2"/>
      </rPr>
      <t>2</t>
    </r>
  </si>
  <si>
    <r>
      <t>Teilfläche A</t>
    </r>
    <r>
      <rPr>
        <b/>
        <vertAlign val="subscript"/>
        <sz val="11"/>
        <rFont val="Arial"/>
        <family val="2"/>
      </rPr>
      <t xml:space="preserve">u
</t>
    </r>
    <r>
      <rPr>
        <b/>
        <sz val="11"/>
        <rFont val="Arial"/>
        <family val="2"/>
      </rPr>
      <t xml:space="preserve"> in m</t>
    </r>
    <r>
      <rPr>
        <b/>
        <vertAlign val="superscript"/>
        <sz val="11"/>
        <rFont val="Arial"/>
        <family val="2"/>
      </rPr>
      <t>2</t>
    </r>
  </si>
  <si>
    <r>
      <t>V</t>
    </r>
    <r>
      <rPr>
        <b/>
        <vertAlign val="subscript"/>
        <sz val="11"/>
        <rFont val="Arial"/>
        <family val="2"/>
      </rPr>
      <t>RR</t>
    </r>
    <r>
      <rPr>
        <b/>
        <sz val="11"/>
        <rFont val="Arial"/>
        <family val="2"/>
      </rPr>
      <t xml:space="preserve"> für n = 0,2 </t>
    </r>
  </si>
  <si>
    <r>
      <t xml:space="preserve">Anwendungsbereich: Bei Flächen mit abflusswirksamer Fläche von größer 800 m² 
</t>
    </r>
    <r>
      <rPr>
        <b/>
        <u/>
        <sz val="11"/>
        <color rgb="FFFF0000"/>
        <rFont val="Arial"/>
        <family val="2"/>
      </rPr>
      <t>und vorgegebenem Drosselabfluss</t>
    </r>
  </si>
  <si>
    <r>
      <t>A</t>
    </r>
    <r>
      <rPr>
        <b/>
        <vertAlign val="subscript"/>
        <sz val="11"/>
        <color indexed="8"/>
        <rFont val="Arial"/>
        <family val="2"/>
      </rPr>
      <t>u</t>
    </r>
    <r>
      <rPr>
        <b/>
        <sz val="11"/>
        <color indexed="8"/>
        <rFont val="Arial"/>
        <family val="2"/>
      </rPr>
      <t xml:space="preserve"> =</t>
    </r>
  </si>
  <si>
    <r>
      <t>m</t>
    </r>
    <r>
      <rPr>
        <b/>
        <vertAlign val="superscript"/>
        <sz val="11"/>
        <color indexed="8"/>
        <rFont val="Arial"/>
        <family val="2"/>
      </rPr>
      <t>2</t>
    </r>
  </si>
  <si>
    <r>
      <t>Q</t>
    </r>
    <r>
      <rPr>
        <b/>
        <vertAlign val="subscript"/>
        <sz val="11"/>
        <color indexed="8"/>
        <rFont val="Arial"/>
        <family val="2"/>
      </rPr>
      <t>Dr</t>
    </r>
    <r>
      <rPr>
        <b/>
        <sz val="11"/>
        <color indexed="8"/>
        <rFont val="Arial"/>
        <family val="2"/>
      </rPr>
      <t xml:space="preserve"> =</t>
    </r>
  </si>
  <si>
    <r>
      <t>r</t>
    </r>
    <r>
      <rPr>
        <b/>
        <vertAlign val="subscript"/>
        <sz val="11"/>
        <color indexed="8"/>
        <rFont val="Arial"/>
        <family val="2"/>
      </rPr>
      <t>D,T</t>
    </r>
    <r>
      <rPr>
        <b/>
        <sz val="11"/>
        <rFont val="Arial"/>
        <family val="2"/>
      </rPr>
      <t xml:space="preserve"> </t>
    </r>
  </si>
  <si>
    <r>
      <t>V</t>
    </r>
    <r>
      <rPr>
        <b/>
        <vertAlign val="subscript"/>
        <sz val="11"/>
        <color indexed="8"/>
        <rFont val="Arial"/>
        <family val="2"/>
      </rPr>
      <t>RR°</t>
    </r>
  </si>
  <si>
    <r>
      <t>° Rückhaltevolumen kleiner als 0 m</t>
    </r>
    <r>
      <rPr>
        <vertAlign val="superscript"/>
        <sz val="11"/>
        <color indexed="8"/>
        <rFont val="Arial"/>
        <family val="2"/>
      </rPr>
      <t xml:space="preserve">3 </t>
    </r>
    <r>
      <rPr>
        <sz val="11"/>
        <rFont val="Arial"/>
        <family val="2"/>
      </rPr>
      <t>wird nicht angezeigt</t>
    </r>
  </si>
  <si>
    <r>
      <t>erforderliches Rückhaltevolumen</t>
    </r>
    <r>
      <rPr>
        <b/>
        <sz val="11"/>
        <rFont val="Arial"/>
        <family val="2"/>
      </rPr>
      <t>°</t>
    </r>
    <r>
      <rPr>
        <b/>
        <sz val="11"/>
        <color indexed="10"/>
        <rFont val="Arial"/>
        <family val="2"/>
      </rPr>
      <t xml:space="preserve"> bei einer maßgeblichen Häufigkeit von n = 0,2: </t>
    </r>
  </si>
  <si>
    <t>Kachel</t>
  </si>
  <si>
    <t>Dauerstufe [min]</t>
  </si>
  <si>
    <t>Kostra 2010R</t>
  </si>
  <si>
    <t>Kostra 2020</t>
  </si>
  <si>
    <t>Bitte "WBH-Mitte" für die Daten des WBH oder die passende Kostra-Kachelnummer wählen.</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</si>
  <si>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                                                                                   </t>
    </r>
  </si>
  <si>
    <r>
      <t xml:space="preserve">Anwendungsbereich: Bei Flächen mit abflusswirksamer Fläche von größer 800 m² und
 </t>
    </r>
    <r>
      <rPr>
        <b/>
        <sz val="11"/>
        <color rgb="FFFF0000"/>
        <rFont val="Arial"/>
        <family val="2"/>
      </rPr>
      <t>Anteil der Dachflächen bzw. nicht überflutbaren Flächen &gt; 70 %</t>
    </r>
  </si>
  <si>
    <t>Nutzungshinweise</t>
  </si>
  <si>
    <r>
      <t xml:space="preserve">Anwendungsbereich:
Flächen mit abflusswirksamer Fläche &gt; 800 m² 
</t>
    </r>
    <r>
      <rPr>
        <b/>
        <u/>
        <sz val="11"/>
        <color indexed="10"/>
        <rFont val="Arial"/>
        <family val="2"/>
      </rPr>
      <t xml:space="preserve">und Anteil an Dachflächen bzw. nicht schadlos überflutbarer Flächen an der befestigten Fläche von mehr als 70% </t>
    </r>
  </si>
  <si>
    <r>
      <t>A</t>
    </r>
    <r>
      <rPr>
        <vertAlign val="subscript"/>
        <sz val="11"/>
        <rFont val="Arial"/>
        <family val="2"/>
      </rPr>
      <t>ges</t>
    </r>
    <r>
      <rPr>
        <sz val="11"/>
        <rFont val="Arial"/>
        <family val="2"/>
      </rPr>
      <t xml:space="preserve"> :  Gesamte Fläche mit potentiellem Abfluss zum Entwässerungssystem</t>
    </r>
  </si>
  <si>
    <r>
      <t>Q</t>
    </r>
    <r>
      <rPr>
        <vertAlign val="subscript"/>
        <sz val="11"/>
        <rFont val="Arial"/>
        <family val="2"/>
      </rPr>
      <t>voll</t>
    </r>
    <r>
      <rPr>
        <sz val="11"/>
        <rFont val="Arial"/>
        <family val="2"/>
      </rPr>
      <t xml:space="preserve"> :  der max. Abfluss des Anschlusskanals bei Vollfüllung in l/s </t>
    </r>
  </si>
  <si>
    <t>Kostra Raster - 2020</t>
  </si>
  <si>
    <t>Kostra Raster - 2010R</t>
  </si>
  <si>
    <t>WBH-Zonen</t>
  </si>
  <si>
    <t>Datum</t>
  </si>
  <si>
    <t>Bemessung der erforderlichen Rückhaltung bei vorgegebenem Drosselabfluss
nach DIN 1986-100:2016-12, Formel 22</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</si>
  <si>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t>
    </r>
  </si>
  <si>
    <t>Sehr geehrte nutzende Person,
der Wirtschaftsbetrieb Hagen (WBH) stellt Ihnen mit dieser Tabelle ein Tool für die Durchführung des Überflutungsnachweises gem. DIN 1986-100 zur Verfügung.
Gem. DIN 1986-100 sind für die Führung des Überflutungsnachweises die Kostra-Regen des DWD zu verwenden. Der WBH verfügt über eigene Regenreihen und nutzt diese zur Bemessung des öffentlichen Kanalnetztes. Diese weichen von den Kostra-Daten ab. 
Der WBH stellt Ihnen diese Regendaten über das Tool  zur Verfügung und akzeptiert Überflutungsnachweise, die mit den WBH-Regendaten geführt wurden. Die Entscheidung, welche Regen für den Nachweis genutzt werden, liegt bei der planenden Person.
Die hellgrünen Felder dienen der Dateneingabe bzw. können geändert werden.</t>
  </si>
  <si>
    <t>Überflutungsnachweis Hagen-Süd</t>
  </si>
  <si>
    <t>Ansatz in den Stadtteilen Dahl, Rummenohl, Priorei</t>
  </si>
  <si>
    <t>WBH-Süd</t>
  </si>
  <si>
    <r>
      <t xml:space="preserve">WBH, Kostra 2010R (oG) und 2020 n=0,2/a </t>
    </r>
    <r>
      <rPr>
        <b/>
        <sz val="12"/>
        <color theme="0" tint="-0.499984740745262"/>
        <rFont val="Arial"/>
        <family val="2"/>
      </rPr>
      <t>[Formel 22]</t>
    </r>
  </si>
  <si>
    <r>
      <t xml:space="preserve">WBH, Kostra 2010R (oG) und 2020 n=0,5/a (2a) </t>
    </r>
    <r>
      <rPr>
        <b/>
        <sz val="12"/>
        <color theme="0" tint="-0.499984740745262"/>
        <rFont val="Arial"/>
        <family val="2"/>
      </rPr>
      <t>[Formeln 20, 20&gt;70%]</t>
    </r>
  </si>
  <si>
    <r>
      <t xml:space="preserve">WBH, Kostra 2010R (oG) und 2020  n=0,033333/a (30a) </t>
    </r>
    <r>
      <rPr>
        <b/>
        <sz val="12"/>
        <color theme="0" tint="-0.499984740745262"/>
        <rFont val="Arial"/>
        <family val="2"/>
      </rPr>
      <t>[Formeln 20, 21]</t>
    </r>
  </si>
  <si>
    <r>
      <t xml:space="preserve">WBH, Kostra 2010R (oG) und 2020 n=0,01/a (100a) </t>
    </r>
    <r>
      <rPr>
        <b/>
        <sz val="12"/>
        <color theme="0" tint="-0.499984740745262"/>
        <rFont val="Arial"/>
        <family val="2"/>
      </rPr>
      <t>[Formeln 20&gt;70%, Formeln 21&gt;70%]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</si>
</sst>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quot; m³&quot;"/>
    <numFmt numFmtId="167" formatCode="d/m/yy\ h:mm;@"/>
  </numFmts>
  <fonts count="66" x14ac:knownFonts="1">
    <font>
      <sz val="10"/>
      <name val="Arial"/>
    </font>
    <font>
      <b/>
      <sz val="11"/>
      <color indexed="63"/>
      <name val="Verdana"/>
      <family val="2"/>
    </font>
    <font>
      <sz val="13"/>
      <color indexed="63"/>
      <name val="Verdana"/>
      <family val="2"/>
    </font>
    <font>
      <sz val="10"/>
      <color indexed="63"/>
      <name val="Verdana"/>
      <family val="2"/>
    </font>
    <font>
      <vertAlign val="subscript"/>
      <sz val="10"/>
      <name val="Arial"/>
      <family val="2"/>
    </font>
    <font>
      <b/>
      <sz val="10"/>
      <color indexed="10"/>
      <name val="Arial"/>
      <family val="2"/>
    </font>
    <font>
      <sz val="11"/>
      <name val="Arial"/>
      <family val="2"/>
    </font>
    <font>
      <b/>
      <sz val="11"/>
      <name val="Arial"/>
      <family val="2"/>
    </font>
    <font>
      <b/>
      <sz val="14"/>
      <name val="Arial"/>
      <family val="2"/>
    </font>
    <font>
      <b/>
      <sz val="11"/>
      <color indexed="12"/>
      <name val="Arial"/>
      <family val="2"/>
    </font>
    <font>
      <b/>
      <vertAlign val="subscript"/>
      <sz val="11"/>
      <color indexed="12"/>
      <name val="Arial"/>
      <family val="2"/>
    </font>
    <font>
      <b/>
      <vertAlign val="superscript"/>
      <sz val="11"/>
      <name val="Arial"/>
      <family val="2"/>
    </font>
    <font>
      <b/>
      <sz val="11"/>
      <name val="Arial"/>
      <family val="2"/>
    </font>
    <font>
      <b/>
      <vertAlign val="subscript"/>
      <sz val="11"/>
      <name val="Arial"/>
      <family val="2"/>
    </font>
    <font>
      <sz val="9"/>
      <color indexed="12"/>
      <name val="Arial"/>
      <family val="2"/>
    </font>
    <font>
      <sz val="9"/>
      <name val="Arial"/>
      <family val="2"/>
    </font>
    <font>
      <vertAlign val="superscript"/>
      <sz val="9"/>
      <name val="Arial"/>
      <family val="2"/>
    </font>
    <font>
      <b/>
      <sz val="14"/>
      <color indexed="10"/>
      <name val="Arial"/>
      <family val="2"/>
    </font>
    <font>
      <b/>
      <vertAlign val="superscript"/>
      <sz val="14"/>
      <color indexed="10"/>
      <name val="Arial"/>
      <family val="2"/>
    </font>
    <font>
      <sz val="8"/>
      <color indexed="12"/>
      <name val="Arial"/>
      <family val="2"/>
    </font>
    <font>
      <sz val="8"/>
      <name val="Arial"/>
      <family val="2"/>
    </font>
    <font>
      <vertAlign val="superscript"/>
      <sz val="8"/>
      <name val="Arial"/>
      <family val="2"/>
    </font>
    <font>
      <sz val="10"/>
      <name val="Arial"/>
      <family val="2"/>
    </font>
    <font>
      <u/>
      <sz val="11"/>
      <name val="Arial"/>
      <family val="2"/>
    </font>
    <font>
      <b/>
      <sz val="11"/>
      <color indexed="10"/>
      <name val="Arial"/>
      <family val="2"/>
    </font>
    <font>
      <b/>
      <vertAlign val="subscript"/>
      <sz val="11"/>
      <color indexed="10"/>
      <name val="Arial"/>
      <family val="2"/>
    </font>
    <font>
      <b/>
      <vertAlign val="superscript"/>
      <sz val="11"/>
      <color indexed="10"/>
      <name val="Arial"/>
      <family val="2"/>
    </font>
    <font>
      <sz val="14"/>
      <name val="Arial"/>
      <family val="2"/>
    </font>
    <font>
      <sz val="11"/>
      <color theme="1"/>
      <name val="Arial"/>
      <family val="2"/>
    </font>
    <font>
      <b/>
      <sz val="14"/>
      <color rgb="FFFF0000"/>
      <name val="Arial"/>
      <family val="2"/>
    </font>
    <font>
      <sz val="11"/>
      <color rgb="FFFF0000"/>
      <name val="Arial"/>
      <family val="2"/>
    </font>
    <font>
      <b/>
      <sz val="12"/>
      <name val="Arial"/>
      <family val="2"/>
    </font>
    <font>
      <b/>
      <sz val="14"/>
      <color indexed="18"/>
      <name val="Arial"/>
      <family val="2"/>
    </font>
    <font>
      <b/>
      <sz val="11"/>
      <color indexed="63"/>
      <name val="Arial"/>
      <family val="2"/>
    </font>
    <font>
      <sz val="12"/>
      <color rgb="FFFF0000"/>
      <name val="Arial"/>
      <family val="2"/>
    </font>
    <font>
      <b/>
      <u/>
      <sz val="11"/>
      <color indexed="63"/>
      <name val="Arial"/>
      <family val="2"/>
    </font>
    <font>
      <sz val="14"/>
      <color rgb="FFFF0000"/>
      <name val="Arial"/>
      <family val="2"/>
    </font>
    <font>
      <sz val="12"/>
      <name val="Arial"/>
      <family val="2"/>
    </font>
    <font>
      <sz val="10"/>
      <color rgb="FFFF0000"/>
      <name val="Arial"/>
      <family val="2"/>
    </font>
    <font>
      <b/>
      <sz val="11"/>
      <color rgb="FFFF0000"/>
      <name val="Arial"/>
      <family val="2"/>
    </font>
    <font>
      <vertAlign val="subscript"/>
      <sz val="10"/>
      <color rgb="FFFF0000"/>
      <name val="Arial"/>
      <family val="2"/>
    </font>
    <font>
      <vertAlign val="superscript"/>
      <sz val="10"/>
      <color rgb="FFFF0000"/>
      <name val="Arial"/>
      <family val="2"/>
    </font>
    <font>
      <vertAlign val="subscript"/>
      <sz val="11"/>
      <color rgb="FFFF0000"/>
      <name val="Arial"/>
      <family val="2"/>
    </font>
    <font>
      <vertAlign val="superscript"/>
      <sz val="11"/>
      <color rgb="FFFF0000"/>
      <name val="Arial"/>
      <family val="2"/>
    </font>
    <font>
      <vertAlign val="subscript"/>
      <sz val="11"/>
      <name val="Arial"/>
      <family val="2"/>
    </font>
    <font>
      <vertAlign val="superscript"/>
      <sz val="11"/>
      <name val="Arial"/>
      <family val="2"/>
    </font>
    <font>
      <b/>
      <sz val="11"/>
      <color theme="4"/>
      <name val="Arial"/>
      <family val="2"/>
    </font>
    <font>
      <b/>
      <sz val="11"/>
      <color theme="8" tint="-0.499984740745262"/>
      <name val="Arial"/>
      <family val="2"/>
    </font>
    <font>
      <b/>
      <sz val="11"/>
      <color theme="1" tint="0.14999847407452621"/>
      <name val="Arial"/>
      <family val="2"/>
    </font>
    <font>
      <b/>
      <u/>
      <sz val="11"/>
      <color rgb="FFFF0000"/>
      <name val="Arial"/>
      <family val="2"/>
    </font>
    <font>
      <sz val="11"/>
      <color rgb="FFFF66FF"/>
      <name val="Arial"/>
      <family val="2"/>
    </font>
    <font>
      <b/>
      <sz val="11"/>
      <color theme="1"/>
      <name val="Arial"/>
      <family val="2"/>
    </font>
    <font>
      <b/>
      <vertAlign val="subscript"/>
      <sz val="11"/>
      <color indexed="8"/>
      <name val="Arial"/>
      <family val="2"/>
    </font>
    <font>
      <b/>
      <sz val="11"/>
      <color indexed="8"/>
      <name val="Arial"/>
      <family val="2"/>
    </font>
    <font>
      <b/>
      <vertAlign val="superscript"/>
      <sz val="11"/>
      <color indexed="8"/>
      <name val="Arial"/>
      <family val="2"/>
    </font>
    <font>
      <vertAlign val="superscript"/>
      <sz val="11"/>
      <color indexed="8"/>
      <name val="Arial"/>
      <family val="2"/>
    </font>
    <font>
      <i/>
      <sz val="10"/>
      <name val="Arial"/>
      <family val="2"/>
    </font>
    <font>
      <sz val="11"/>
      <color theme="0"/>
      <name val="Arial"/>
      <family val="2"/>
    </font>
    <font>
      <sz val="9"/>
      <color rgb="FFFF0000"/>
      <name val="Arial"/>
      <family val="2"/>
    </font>
    <font>
      <b/>
      <i/>
      <sz val="11"/>
      <name val="Arial"/>
      <family val="2"/>
    </font>
    <font>
      <sz val="11"/>
      <color indexed="63"/>
      <name val="Arial"/>
      <family val="2"/>
    </font>
    <font>
      <b/>
      <u/>
      <sz val="11"/>
      <color indexed="10"/>
      <name val="Arial"/>
      <family val="2"/>
    </font>
    <font>
      <b/>
      <sz val="20"/>
      <color rgb="FFFF0000"/>
      <name val="Arial"/>
      <family val="2"/>
    </font>
    <font>
      <b/>
      <sz val="10"/>
      <name val="Arial"/>
      <family val="2"/>
    </font>
    <font>
      <b/>
      <sz val="12"/>
      <color theme="0" tint="-0.499984740745262"/>
      <name val="Arial"/>
      <family val="2"/>
    </font>
    <font>
      <sz val="14"/>
      <color theme="0"/>
      <name val="Arial"/>
      <family val="2"/>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lightUp">
        <fgColor theme="0" tint="-0.24994659260841701"/>
        <bgColor theme="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top/>
      <bottom/>
      <diagonal/>
    </border>
  </borders>
  <cellStyleXfs count="1">
    <xf numFmtId="0" fontId="0" fillId="0" borderId="0"/>
  </cellStyleXfs>
  <cellXfs count="172">
    <xf numFmtId="0" fontId="0" fillId="0" borderId="0" xfId="0"/>
    <xf numFmtId="0" fontId="22" fillId="0" borderId="0" xfId="0" applyFont="1"/>
    <xf numFmtId="0" fontId="38" fillId="0" borderId="0" xfId="0" applyFont="1"/>
    <xf numFmtId="0" fontId="39" fillId="0" borderId="13"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36" fillId="0" borderId="0" xfId="0" applyFont="1" applyAlignment="1" applyProtection="1">
      <alignment horizontal="center" vertical="center" wrapText="1"/>
      <protection hidden="1"/>
    </xf>
    <xf numFmtId="0" fontId="31" fillId="0" borderId="0" xfId="0" applyFont="1" applyAlignment="1" applyProtection="1">
      <alignment horizontal="left" vertical="center" wrapText="1"/>
      <protection hidden="1"/>
    </xf>
    <xf numFmtId="0" fontId="27" fillId="0" borderId="0" xfId="0" applyFont="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0" fontId="6" fillId="0" borderId="1" xfId="0" applyFont="1" applyBorder="1" applyAlignment="1" applyProtection="1">
      <alignment vertical="center" wrapText="1"/>
      <protection hidden="1"/>
    </xf>
    <xf numFmtId="3" fontId="6" fillId="6" borderId="1" xfId="0" applyNumberFormat="1" applyFont="1" applyFill="1" applyBorder="1" applyAlignment="1" applyProtection="1">
      <alignment vertical="center" wrapText="1"/>
      <protection locked="0" hidden="1"/>
    </xf>
    <xf numFmtId="2" fontId="6" fillId="0" borderId="1" xfId="0" applyNumberFormat="1" applyFont="1" applyBorder="1" applyAlignment="1" applyProtection="1">
      <alignment vertical="center" wrapText="1"/>
      <protection hidden="1"/>
    </xf>
    <xf numFmtId="0" fontId="6" fillId="7" borderId="1"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0" borderId="0" xfId="0" applyFont="1" applyAlignment="1" applyProtection="1">
      <alignment horizontal="right" vertical="center" wrapText="1"/>
      <protection hidden="1"/>
    </xf>
    <xf numFmtId="4" fontId="7" fillId="0" borderId="0" xfId="0" applyNumberFormat="1" applyFont="1" applyAlignment="1" applyProtection="1">
      <alignment vertical="center" wrapText="1"/>
      <protection hidden="1"/>
    </xf>
    <xf numFmtId="2" fontId="7" fillId="0" borderId="0" xfId="0" applyNumberFormat="1" applyFont="1" applyAlignment="1" applyProtection="1">
      <alignment vertical="center" wrapText="1"/>
      <protection hidden="1"/>
    </xf>
    <xf numFmtId="0" fontId="6" fillId="6" borderId="1" xfId="0" applyFont="1" applyFill="1" applyBorder="1" applyAlignment="1" applyProtection="1">
      <alignment vertical="center" wrapText="1"/>
      <protection locked="0" hidden="1"/>
    </xf>
    <xf numFmtId="4" fontId="6" fillId="0" borderId="0" xfId="0" applyNumberFormat="1" applyFont="1" applyAlignment="1" applyProtection="1">
      <alignment vertical="center" wrapText="1"/>
      <protection hidden="1"/>
    </xf>
    <xf numFmtId="0" fontId="12" fillId="0" borderId="0" xfId="0" applyFont="1" applyAlignment="1" applyProtection="1">
      <alignment vertical="center" wrapText="1"/>
      <protection hidden="1"/>
    </xf>
    <xf numFmtId="0" fontId="28" fillId="0" borderId="14" xfId="0" applyFont="1" applyBorder="1" applyAlignment="1" applyProtection="1">
      <alignment vertical="center" wrapText="1"/>
      <protection hidden="1"/>
    </xf>
    <xf numFmtId="0" fontId="28" fillId="0" borderId="16" xfId="0" applyFont="1" applyBorder="1" applyAlignment="1" applyProtection="1">
      <alignment vertical="center" wrapText="1"/>
      <protection hidden="1"/>
    </xf>
    <xf numFmtId="0" fontId="28" fillId="0" borderId="19" xfId="0" applyFont="1" applyBorder="1" applyAlignment="1" applyProtection="1">
      <alignment vertical="center" wrapText="1"/>
      <protection hidden="1"/>
    </xf>
    <xf numFmtId="0" fontId="28" fillId="0" borderId="1" xfId="0" applyFont="1" applyBorder="1" applyAlignment="1" applyProtection="1">
      <alignment vertical="center" wrapText="1"/>
      <protection hidden="1"/>
    </xf>
    <xf numFmtId="0" fontId="28" fillId="0" borderId="17" xfId="0" applyFont="1" applyBorder="1" applyAlignment="1" applyProtection="1">
      <alignment vertical="center" wrapText="1"/>
      <protection hidden="1"/>
    </xf>
    <xf numFmtId="0" fontId="28" fillId="0" borderId="20" xfId="0" applyFont="1" applyBorder="1" applyAlignment="1" applyProtection="1">
      <alignment vertical="center" wrapText="1"/>
      <protection hidden="1"/>
    </xf>
    <xf numFmtId="0" fontId="6" fillId="0" borderId="17" xfId="0" applyFont="1" applyBorder="1" applyAlignment="1" applyProtection="1">
      <alignment vertical="center" wrapText="1"/>
      <protection hidden="1"/>
    </xf>
    <xf numFmtId="0" fontId="24" fillId="0" borderId="15" xfId="0" applyFont="1" applyBorder="1" applyAlignment="1" applyProtection="1">
      <alignment vertical="center" wrapText="1"/>
      <protection hidden="1"/>
    </xf>
    <xf numFmtId="0" fontId="24" fillId="0" borderId="18" xfId="0" applyFont="1" applyBorder="1" applyAlignment="1" applyProtection="1">
      <alignment vertical="center" wrapText="1"/>
      <protection hidden="1"/>
    </xf>
    <xf numFmtId="164" fontId="24" fillId="0" borderId="13" xfId="0" applyNumberFormat="1" applyFont="1" applyBorder="1" applyAlignment="1" applyProtection="1">
      <alignment vertical="center" wrapText="1"/>
      <protection hidden="1"/>
    </xf>
    <xf numFmtId="0" fontId="6" fillId="0" borderId="0" xfId="0" applyFont="1" applyAlignment="1" applyProtection="1">
      <alignment horizontal="left" vertical="center" wrapText="1"/>
      <protection hidden="1"/>
    </xf>
    <xf numFmtId="164" fontId="29" fillId="3" borderId="21" xfId="0" applyNumberFormat="1" applyFont="1" applyFill="1" applyBorder="1" applyAlignment="1" applyProtection="1">
      <alignment vertical="center" wrapText="1"/>
      <protection hidden="1"/>
    </xf>
    <xf numFmtId="0" fontId="17" fillId="2" borderId="9" xfId="0" applyFont="1" applyFill="1" applyBorder="1" applyAlignment="1" applyProtection="1">
      <alignment vertical="center" wrapText="1"/>
      <protection hidden="1"/>
    </xf>
    <xf numFmtId="0" fontId="17"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Protection="1">
      <protection hidden="1"/>
    </xf>
    <xf numFmtId="0" fontId="2"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6" fillId="0" borderId="26"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6" fillId="0" borderId="19" xfId="0" applyFont="1" applyBorder="1" applyAlignment="1" applyProtection="1">
      <alignment vertical="center" wrapText="1"/>
      <protection hidden="1"/>
    </xf>
    <xf numFmtId="0" fontId="6" fillId="0" borderId="6" xfId="0" applyFont="1" applyBorder="1" applyAlignment="1" applyProtection="1">
      <alignment vertical="center" wrapText="1"/>
      <protection hidden="1"/>
    </xf>
    <xf numFmtId="0" fontId="6" fillId="0" borderId="20" xfId="0" applyFont="1" applyBorder="1" applyAlignment="1" applyProtection="1">
      <alignment vertical="center" wrapText="1"/>
      <protection hidden="1"/>
    </xf>
    <xf numFmtId="0" fontId="24" fillId="0" borderId="12" xfId="0" applyFont="1" applyBorder="1" applyAlignment="1" applyProtection="1">
      <alignment vertical="center" wrapText="1"/>
      <protection hidden="1"/>
    </xf>
    <xf numFmtId="0" fontId="39" fillId="0" borderId="15"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0" borderId="0" xfId="0" applyFont="1" applyAlignment="1" applyProtection="1">
      <alignment vertical="center" wrapText="1"/>
      <protection hidden="1"/>
    </xf>
    <xf numFmtId="164" fontId="24" fillId="0" borderId="0" xfId="0" applyNumberFormat="1" applyFont="1" applyAlignment="1" applyProtection="1">
      <alignment vertical="center" wrapText="1"/>
      <protection hidden="1"/>
    </xf>
    <xf numFmtId="0" fontId="39" fillId="0" borderId="12" xfId="0" applyFont="1" applyBorder="1" applyAlignment="1" applyProtection="1">
      <alignment vertical="center" wrapText="1"/>
      <protection hidden="1"/>
    </xf>
    <xf numFmtId="166" fontId="24" fillId="0" borderId="0" xfId="0" applyNumberFormat="1" applyFont="1" applyAlignment="1" applyProtection="1">
      <alignment vertical="center" wrapText="1"/>
      <protection hidden="1"/>
    </xf>
    <xf numFmtId="0" fontId="19" fillId="0" borderId="0" xfId="0" applyFont="1" applyProtection="1">
      <protection hidden="1"/>
    </xf>
    <xf numFmtId="0" fontId="22" fillId="0" borderId="0" xfId="0" applyFont="1" applyProtection="1">
      <protection hidden="1"/>
    </xf>
    <xf numFmtId="0" fontId="5" fillId="0" borderId="0" xfId="0" applyFont="1" applyProtection="1">
      <protection hidden="1"/>
    </xf>
    <xf numFmtId="0" fontId="22" fillId="0" borderId="0" xfId="0" applyFont="1" applyAlignment="1" applyProtection="1">
      <alignment horizontal="left"/>
      <protection hidden="1"/>
    </xf>
    <xf numFmtId="0" fontId="7" fillId="5" borderId="1" xfId="0" applyFont="1" applyFill="1" applyBorder="1" applyAlignment="1" applyProtection="1">
      <alignment horizontal="center" vertical="center" wrapText="1"/>
      <protection hidden="1"/>
    </xf>
    <xf numFmtId="3" fontId="7" fillId="5" borderId="1" xfId="0" applyNumberFormat="1" applyFont="1" applyFill="1" applyBorder="1" applyAlignment="1" applyProtection="1">
      <alignment horizontal="center" vertical="center" wrapText="1"/>
      <protection hidden="1"/>
    </xf>
    <xf numFmtId="0" fontId="7" fillId="8" borderId="0" xfId="0" applyFont="1" applyFill="1" applyAlignment="1" applyProtection="1">
      <alignment horizontal="left" vertical="center" wrapText="1"/>
      <protection hidden="1"/>
    </xf>
    <xf numFmtId="4" fontId="7" fillId="8" borderId="0" xfId="0" applyNumberFormat="1" applyFont="1" applyFill="1" applyAlignment="1" applyProtection="1">
      <alignment horizontal="right" vertical="center" wrapText="1"/>
      <protection hidden="1"/>
    </xf>
    <xf numFmtId="0" fontId="6" fillId="0" borderId="0" xfId="0" applyFont="1" applyProtection="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7" fillId="0" borderId="10" xfId="0" applyFont="1" applyBorder="1" applyAlignment="1" applyProtection="1">
      <alignment vertical="center" wrapText="1"/>
      <protection hidden="1"/>
    </xf>
    <xf numFmtId="0" fontId="7" fillId="0" borderId="1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164" fontId="6" fillId="0" borderId="4" xfId="0" applyNumberFormat="1" applyFont="1" applyBorder="1" applyAlignment="1" applyProtection="1">
      <alignment horizontal="center" vertical="center" wrapText="1"/>
      <protection hidden="1"/>
    </xf>
    <xf numFmtId="0" fontId="6" fillId="0" borderId="5" xfId="0" applyFont="1" applyBorder="1" applyAlignment="1" applyProtection="1">
      <alignment vertical="center" wrapText="1"/>
      <protection hidden="1"/>
    </xf>
    <xf numFmtId="0" fontId="6" fillId="0" borderId="8"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0" fontId="50" fillId="0" borderId="0" xfId="0" applyFont="1" applyAlignment="1" applyProtection="1">
      <alignment vertical="center" wrapText="1"/>
      <protection hidden="1"/>
    </xf>
    <xf numFmtId="0" fontId="28" fillId="0" borderId="0" xfId="0" applyFont="1" applyProtection="1">
      <protection hidden="1"/>
    </xf>
    <xf numFmtId="0" fontId="51" fillId="0" borderId="0" xfId="0" applyFont="1" applyAlignment="1" applyProtection="1">
      <alignment vertical="center" wrapText="1"/>
      <protection hidden="1"/>
    </xf>
    <xf numFmtId="0" fontId="51" fillId="0" borderId="0" xfId="0" applyFont="1" applyAlignment="1" applyProtection="1">
      <alignment horizontal="center" vertical="center" wrapText="1"/>
      <protection hidden="1"/>
    </xf>
    <xf numFmtId="0" fontId="51" fillId="0" borderId="0" xfId="0" applyFont="1" applyAlignment="1" applyProtection="1">
      <alignment horizontal="right" vertical="center" wrapText="1"/>
      <protection hidden="1"/>
    </xf>
    <xf numFmtId="3" fontId="51" fillId="0" borderId="0" xfId="0" applyNumberFormat="1" applyFont="1" applyAlignment="1" applyProtection="1">
      <alignment horizontal="right" vertical="center" wrapText="1"/>
      <protection hidden="1"/>
    </xf>
    <xf numFmtId="0" fontId="51" fillId="0" borderId="0" xfId="0" applyFont="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165" fontId="39" fillId="3" borderId="22" xfId="0" applyNumberFormat="1" applyFont="1" applyFill="1" applyBorder="1" applyAlignment="1" applyProtection="1">
      <alignment vertical="center" wrapText="1"/>
      <protection hidden="1"/>
    </xf>
    <xf numFmtId="0" fontId="39" fillId="3" borderId="9" xfId="0" applyFont="1" applyFill="1" applyBorder="1" applyAlignment="1" applyProtection="1">
      <alignment vertical="center" wrapText="1"/>
      <protection hidden="1"/>
    </xf>
    <xf numFmtId="0" fontId="0" fillId="8" borderId="0" xfId="0" applyFill="1" applyAlignment="1">
      <alignment horizontal="center" vertical="center"/>
    </xf>
    <xf numFmtId="0" fontId="0" fillId="9" borderId="0" xfId="0" applyFill="1"/>
    <xf numFmtId="2" fontId="0" fillId="0" borderId="0" xfId="0" applyNumberFormat="1"/>
    <xf numFmtId="0" fontId="56" fillId="0" borderId="0" xfId="0" applyFont="1"/>
    <xf numFmtId="0" fontId="57" fillId="0" borderId="0" xfId="0" applyFont="1" applyAlignment="1" applyProtection="1">
      <alignment vertical="center" wrapText="1"/>
      <protection hidden="1"/>
    </xf>
    <xf numFmtId="164" fontId="6" fillId="0" borderId="19" xfId="0" applyNumberFormat="1" applyFont="1" applyBorder="1" applyAlignment="1" applyProtection="1">
      <alignment horizontal="center" vertical="center" wrapText="1"/>
      <protection hidden="1"/>
    </xf>
    <xf numFmtId="164" fontId="6" fillId="0" borderId="33" xfId="0" applyNumberFormat="1" applyFont="1" applyBorder="1" applyAlignment="1" applyProtection="1">
      <alignment horizontal="center" vertical="center" wrapText="1"/>
      <protection hidden="1"/>
    </xf>
    <xf numFmtId="0" fontId="51" fillId="6" borderId="0" xfId="0" applyFont="1" applyFill="1" applyAlignment="1" applyProtection="1">
      <alignment horizontal="right" vertical="center" wrapText="1"/>
      <protection locked="0" hidden="1"/>
    </xf>
    <xf numFmtId="0" fontId="33" fillId="5" borderId="0" xfId="0" applyFont="1" applyFill="1" applyAlignment="1" applyProtection="1">
      <alignment horizontal="center" vertical="center" wrapText="1"/>
      <protection hidden="1"/>
    </xf>
    <xf numFmtId="164" fontId="39" fillId="3" borderId="21" xfId="0" applyNumberFormat="1" applyFont="1" applyFill="1" applyBorder="1" applyAlignment="1" applyProtection="1">
      <alignment vertical="center" wrapText="1"/>
      <protection hidden="1"/>
    </xf>
    <xf numFmtId="0" fontId="24" fillId="2" borderId="9"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60" fillId="0" borderId="0" xfId="0" applyFont="1" applyAlignment="1" applyProtection="1">
      <alignment vertical="center" wrapText="1"/>
      <protection hidden="1"/>
    </xf>
    <xf numFmtId="0" fontId="33" fillId="0" borderId="0" xfId="0" applyFont="1" applyAlignment="1" applyProtection="1">
      <alignment horizontal="center" vertical="center" wrapText="1"/>
      <protection hidden="1"/>
    </xf>
    <xf numFmtId="0" fontId="14" fillId="0" borderId="0" xfId="0" applyFont="1" applyProtection="1">
      <protection hidden="1"/>
    </xf>
    <xf numFmtId="0" fontId="24" fillId="0" borderId="0" xfId="0" applyFont="1" applyProtection="1">
      <protection hidden="1"/>
    </xf>
    <xf numFmtId="0" fontId="6" fillId="0" borderId="0" xfId="0" applyFont="1" applyAlignment="1" applyProtection="1">
      <alignment horizontal="left"/>
      <protection hidden="1"/>
    </xf>
    <xf numFmtId="0" fontId="0" fillId="4" borderId="0" xfId="0" applyFill="1"/>
    <xf numFmtId="0" fontId="0" fillId="4" borderId="37" xfId="0" applyFill="1" applyBorder="1"/>
    <xf numFmtId="0" fontId="0" fillId="4" borderId="38" xfId="0" applyFill="1" applyBorder="1"/>
    <xf numFmtId="0" fontId="63" fillId="4" borderId="0" xfId="0" applyFont="1" applyFill="1"/>
    <xf numFmtId="2" fontId="28" fillId="0" borderId="20" xfId="0" applyNumberFormat="1" applyFont="1" applyBorder="1" applyAlignment="1" applyProtection="1">
      <alignment vertical="center" wrapText="1"/>
      <protection hidden="1"/>
    </xf>
    <xf numFmtId="2" fontId="6" fillId="0" borderId="20" xfId="0" applyNumberFormat="1" applyFont="1" applyBorder="1" applyAlignment="1" applyProtection="1">
      <alignment vertical="center" wrapText="1"/>
      <protection hidden="1"/>
    </xf>
    <xf numFmtId="0" fontId="65" fillId="0" borderId="0" xfId="0" applyFont="1" applyAlignment="1" applyProtection="1">
      <alignment horizontal="center" vertical="center" wrapText="1"/>
      <protection hidden="1"/>
    </xf>
    <xf numFmtId="0" fontId="58" fillId="0" borderId="0" xfId="0" applyFont="1" applyAlignment="1" applyProtection="1">
      <alignment vertical="center" wrapText="1"/>
      <protection hidden="1"/>
    </xf>
    <xf numFmtId="0" fontId="6" fillId="11" borderId="1" xfId="0" applyFont="1" applyFill="1" applyBorder="1" applyAlignment="1" applyProtection="1">
      <alignment horizontal="center" vertical="center" wrapText="1"/>
      <protection hidden="1"/>
    </xf>
    <xf numFmtId="2" fontId="0" fillId="7" borderId="0" xfId="0" applyNumberFormat="1" applyFill="1"/>
    <xf numFmtId="0" fontId="6" fillId="6" borderId="0" xfId="0" applyFont="1" applyFill="1" applyAlignment="1" applyProtection="1">
      <alignment horizontal="center" vertical="center" wrapText="1"/>
      <protection locked="0" hidden="1"/>
    </xf>
    <xf numFmtId="164" fontId="6" fillId="0" borderId="26" xfId="0" applyNumberFormat="1" applyFont="1" applyBorder="1" applyProtection="1">
      <protection locked="0" hidden="1"/>
    </xf>
    <xf numFmtId="164" fontId="6" fillId="0" borderId="3" xfId="0" applyNumberFormat="1" applyFont="1" applyBorder="1" applyProtection="1">
      <protection locked="0" hidden="1"/>
    </xf>
    <xf numFmtId="164" fontId="6" fillId="0" borderId="32" xfId="0" applyNumberFormat="1" applyFont="1" applyBorder="1" applyProtection="1">
      <protection locked="0" hidden="1"/>
    </xf>
    <xf numFmtId="0" fontId="62" fillId="4" borderId="34" xfId="0" applyFont="1" applyFill="1" applyBorder="1" applyAlignment="1">
      <alignment horizontal="center"/>
    </xf>
    <xf numFmtId="0" fontId="62" fillId="4" borderId="35" xfId="0" applyFont="1" applyFill="1" applyBorder="1" applyAlignment="1">
      <alignment horizontal="center"/>
    </xf>
    <xf numFmtId="0" fontId="62" fillId="4" borderId="36" xfId="0" applyFont="1" applyFill="1" applyBorder="1" applyAlignment="1">
      <alignment horizontal="center"/>
    </xf>
    <xf numFmtId="0" fontId="37" fillId="4" borderId="39" xfId="0" applyFont="1" applyFill="1" applyBorder="1" applyAlignment="1">
      <alignment horizontal="center" vertical="top" wrapText="1"/>
    </xf>
    <xf numFmtId="0" fontId="37" fillId="4" borderId="40" xfId="0" applyFont="1" applyFill="1" applyBorder="1" applyAlignment="1">
      <alignment horizontal="center" vertical="top" wrapText="1"/>
    </xf>
    <xf numFmtId="0" fontId="37" fillId="4" borderId="41" xfId="0" applyFont="1" applyFill="1" applyBorder="1" applyAlignment="1">
      <alignment horizontal="center" vertical="top" wrapText="1"/>
    </xf>
    <xf numFmtId="0" fontId="30" fillId="0" borderId="0" xfId="0" applyFont="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locked="0" hidden="1"/>
    </xf>
    <xf numFmtId="0" fontId="59" fillId="0" borderId="0" xfId="0" applyFont="1" applyAlignment="1">
      <alignment horizontal="left" vertical="center" wrapText="1"/>
    </xf>
    <xf numFmtId="0" fontId="14"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7" fillId="2" borderId="27" xfId="0" applyFont="1" applyFill="1" applyBorder="1" applyAlignment="1" applyProtection="1">
      <alignment horizontal="left" vertical="center" wrapText="1"/>
      <protection hidden="1"/>
    </xf>
    <xf numFmtId="0" fontId="17" fillId="2" borderId="21" xfId="0" applyFont="1" applyFill="1" applyBorder="1" applyAlignment="1" applyProtection="1">
      <alignment horizontal="left" vertical="center" wrapText="1"/>
      <protection hidden="1"/>
    </xf>
    <xf numFmtId="0" fontId="32" fillId="5" borderId="0" xfId="0" applyFont="1" applyFill="1" applyAlignment="1" applyProtection="1">
      <alignment horizontal="center" vertical="center" wrapText="1"/>
      <protection hidden="1"/>
    </xf>
    <xf numFmtId="0" fontId="22" fillId="5" borderId="0" xfId="0" applyFont="1" applyFill="1" applyAlignment="1" applyProtection="1">
      <alignment vertical="center" wrapText="1"/>
      <protection hidden="1"/>
    </xf>
    <xf numFmtId="0" fontId="33" fillId="5" borderId="0" xfId="0" applyFont="1" applyFill="1" applyAlignment="1" applyProtection="1">
      <alignment horizontal="center" vertical="center" wrapText="1"/>
      <protection hidden="1"/>
    </xf>
    <xf numFmtId="0" fontId="34" fillId="5" borderId="0" xfId="0" applyFont="1" applyFill="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28" fillId="0" borderId="26" xfId="0" applyFont="1" applyBorder="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8" fillId="0" borderId="6" xfId="0" applyFont="1" applyBorder="1" applyAlignment="1" applyProtection="1">
      <alignment horizontal="left" vertical="center" wrapText="1"/>
      <protection hidden="1"/>
    </xf>
    <xf numFmtId="0" fontId="28" fillId="0" borderId="1" xfId="0" applyFont="1" applyBorder="1" applyAlignment="1" applyProtection="1">
      <alignment horizontal="left" vertical="center" wrapText="1"/>
      <protection hidden="1"/>
    </xf>
    <xf numFmtId="0" fontId="24" fillId="0" borderId="12" xfId="0" applyFont="1" applyBorder="1" applyAlignment="1" applyProtection="1">
      <alignment horizontal="left" vertical="center" wrapText="1"/>
      <protection hidden="1"/>
    </xf>
    <xf numFmtId="0" fontId="24" fillId="0" borderId="15" xfId="0" applyFont="1" applyBorder="1" applyAlignment="1" applyProtection="1">
      <alignment horizontal="left" vertical="center" wrapText="1"/>
      <protection hidden="1"/>
    </xf>
    <xf numFmtId="167" fontId="6" fillId="0" borderId="0" xfId="0" applyNumberFormat="1" applyFont="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10" borderId="42" xfId="0" applyFont="1" applyFill="1" applyBorder="1" applyAlignment="1" applyProtection="1">
      <alignment horizontal="center" vertical="center" wrapText="1"/>
      <protection hidden="1"/>
    </xf>
    <xf numFmtId="0" fontId="6" fillId="10" borderId="0" xfId="0" applyFont="1" applyFill="1" applyAlignment="1" applyProtection="1">
      <alignment horizontal="center" vertical="center" wrapText="1"/>
      <protection hidden="1"/>
    </xf>
    <xf numFmtId="0" fontId="6" fillId="6" borderId="17" xfId="0" applyFont="1" applyFill="1" applyBorder="1" applyAlignment="1" applyProtection="1">
      <alignment horizontal="center" vertical="center" wrapText="1"/>
      <protection locked="0" hidden="1"/>
    </xf>
    <xf numFmtId="0" fontId="6" fillId="6" borderId="28" xfId="0" applyFont="1" applyFill="1" applyBorder="1" applyAlignment="1" applyProtection="1">
      <alignment horizontal="center" vertical="center" wrapText="1"/>
      <protection locked="0" hidden="1"/>
    </xf>
    <xf numFmtId="0" fontId="6" fillId="6" borderId="7" xfId="0" applyFont="1" applyFill="1" applyBorder="1" applyAlignment="1" applyProtection="1">
      <alignment horizontal="center" vertical="center" wrapText="1"/>
      <protection locked="0" hidden="1"/>
    </xf>
    <xf numFmtId="0" fontId="24" fillId="0" borderId="0" xfId="0" applyFont="1" applyAlignment="1" applyProtection="1">
      <alignment horizontal="center" vertical="center" wrapText="1"/>
      <protection hidden="1"/>
    </xf>
    <xf numFmtId="0" fontId="30" fillId="5" borderId="0" xfId="0" applyFont="1" applyFill="1" applyAlignment="1" applyProtection="1">
      <alignment horizontal="center" vertical="center" wrapText="1"/>
      <protection hidden="1"/>
    </xf>
    <xf numFmtId="0" fontId="39" fillId="3" borderId="27" xfId="0" applyFont="1" applyFill="1" applyBorder="1" applyAlignment="1" applyProtection="1">
      <alignment horizontal="left" vertical="center" wrapText="1"/>
      <protection hidden="1"/>
    </xf>
    <xf numFmtId="0" fontId="39" fillId="3" borderId="21" xfId="0" applyFont="1" applyFill="1" applyBorder="1" applyAlignment="1" applyProtection="1">
      <alignment horizontal="left" vertical="center" wrapText="1"/>
      <protection hidden="1"/>
    </xf>
    <xf numFmtId="0" fontId="7" fillId="0" borderId="29"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6" fillId="0" borderId="24"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51" fillId="0" borderId="0" xfId="0" applyFont="1" applyAlignment="1" applyProtection="1">
      <alignment horizontal="left" vertical="center" wrapText="1"/>
      <protection hidden="1"/>
    </xf>
    <xf numFmtId="0" fontId="6" fillId="6" borderId="0" xfId="0" applyFont="1" applyFill="1" applyAlignment="1" applyProtection="1">
      <alignment horizontal="center" vertical="center" wrapText="1"/>
      <protection locked="0" hidden="1"/>
    </xf>
    <xf numFmtId="0" fontId="58" fillId="0" borderId="0" xfId="0" applyFont="1" applyAlignment="1" applyProtection="1">
      <alignment horizontal="center" vertical="center" wrapText="1"/>
      <protection hidden="1"/>
    </xf>
    <xf numFmtId="0" fontId="59" fillId="0" borderId="0" xfId="0" applyFont="1" applyAlignment="1" applyProtection="1">
      <alignment horizontal="left" vertical="center" wrapText="1"/>
      <protection hidden="1"/>
    </xf>
    <xf numFmtId="0" fontId="24" fillId="2" borderId="27" xfId="0" applyFont="1" applyFill="1" applyBorder="1" applyAlignment="1" applyProtection="1">
      <alignment horizontal="left" vertical="center" wrapText="1"/>
      <protection hidden="1"/>
    </xf>
    <xf numFmtId="0" fontId="24" fillId="2" borderId="21" xfId="0" applyFont="1" applyFill="1" applyBorder="1" applyAlignment="1" applyProtection="1">
      <alignment horizontal="left" vertical="center" wrapText="1"/>
      <protection hidden="1"/>
    </xf>
    <xf numFmtId="0" fontId="6" fillId="10" borderId="17" xfId="0" applyFont="1" applyFill="1" applyBorder="1" applyAlignment="1" applyProtection="1">
      <alignment vertical="center" wrapText="1"/>
      <protection hidden="1"/>
    </xf>
    <xf numFmtId="0" fontId="6" fillId="10" borderId="28" xfId="0" applyFont="1" applyFill="1" applyBorder="1" applyAlignment="1" applyProtection="1">
      <alignment vertical="center" wrapText="1"/>
      <protection hidden="1"/>
    </xf>
    <xf numFmtId="0" fontId="6" fillId="10" borderId="7" xfId="0" applyFont="1" applyFill="1" applyBorder="1" applyAlignment="1" applyProtection="1">
      <alignment vertical="center" wrapText="1"/>
      <protection hidden="1"/>
    </xf>
    <xf numFmtId="0" fontId="0" fillId="8" borderId="0" xfId="0" applyFill="1" applyAlignment="1">
      <alignment horizontal="center" vertical="center"/>
    </xf>
    <xf numFmtId="0" fontId="31" fillId="0" borderId="0" xfId="0" applyFont="1" applyAlignment="1">
      <alignment horizontal="center"/>
    </xf>
    <xf numFmtId="0" fontId="22" fillId="8" borderId="0" xfId="0" applyFont="1" applyFill="1" applyAlignment="1">
      <alignment horizontal="center" vertical="center"/>
    </xf>
  </cellXfs>
  <cellStyles count="1">
    <cellStyle name="Standard" xfId="0" builtinId="0"/>
  </cellStyles>
  <dxfs count="7">
    <dxf>
      <font>
        <condense val="0"/>
        <extend val="0"/>
        <color indexed="9"/>
      </font>
    </dxf>
    <dxf>
      <font>
        <color theme="0"/>
      </font>
    </dxf>
    <dxf>
      <font>
        <strike val="0"/>
        <color rgb="FFFFFF9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54910</xdr:colOff>
      <xdr:row>41</xdr:row>
      <xdr:rowOff>10572</xdr:rowOff>
    </xdr:from>
    <xdr:to>
      <xdr:col>15</xdr:col>
      <xdr:colOff>219075</xdr:colOff>
      <xdr:row>73</xdr:row>
      <xdr:rowOff>95250</xdr:rowOff>
    </xdr:to>
    <xdr:pic>
      <xdr:nvPicPr>
        <xdr:cNvPr id="3" name="Grafik 2">
          <a:extLst>
            <a:ext uri="{FF2B5EF4-FFF2-40B4-BE49-F238E27FC236}">
              <a16:creationId xmlns:a16="http://schemas.microsoft.com/office/drawing/2014/main" id="{83FB4FFA-A4E6-4341-9B6B-12C06A45AD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1360" y="8878347"/>
          <a:ext cx="5498165" cy="5266278"/>
        </a:xfrm>
        <a:prstGeom prst="rect">
          <a:avLst/>
        </a:prstGeom>
      </xdr:spPr>
    </xdr:pic>
    <xdr:clientData/>
  </xdr:twoCellAnchor>
  <xdr:twoCellAnchor editAs="oneCell">
    <xdr:from>
      <xdr:col>0</xdr:col>
      <xdr:colOff>28575</xdr:colOff>
      <xdr:row>41</xdr:row>
      <xdr:rowOff>9524</xdr:rowOff>
    </xdr:from>
    <xdr:to>
      <xdr:col>7</xdr:col>
      <xdr:colOff>209978</xdr:colOff>
      <xdr:row>74</xdr:row>
      <xdr:rowOff>67812</xdr:rowOff>
    </xdr:to>
    <xdr:pic>
      <xdr:nvPicPr>
        <xdr:cNvPr id="5" name="Grafik 4">
          <a:extLst>
            <a:ext uri="{FF2B5EF4-FFF2-40B4-BE49-F238E27FC236}">
              <a16:creationId xmlns:a16="http://schemas.microsoft.com/office/drawing/2014/main" id="{2AB3B661-CA6A-41CD-989D-A0FDB1CF7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9725024"/>
          <a:ext cx="5515403" cy="5401813"/>
        </a:xfrm>
        <a:prstGeom prst="rect">
          <a:avLst/>
        </a:prstGeom>
      </xdr:spPr>
    </xdr:pic>
    <xdr:clientData/>
  </xdr:twoCellAnchor>
  <xdr:twoCellAnchor editAs="oneCell">
    <xdr:from>
      <xdr:col>3</xdr:col>
      <xdr:colOff>38100</xdr:colOff>
      <xdr:row>5</xdr:row>
      <xdr:rowOff>28575</xdr:rowOff>
    </xdr:from>
    <xdr:to>
      <xdr:col>10</xdr:col>
      <xdr:colOff>544114</xdr:colOff>
      <xdr:row>38</xdr:row>
      <xdr:rowOff>95081</xdr:rowOff>
    </xdr:to>
    <xdr:pic>
      <xdr:nvPicPr>
        <xdr:cNvPr id="6" name="Grafik 5">
          <a:extLst>
            <a:ext uri="{FF2B5EF4-FFF2-40B4-BE49-F238E27FC236}">
              <a16:creationId xmlns:a16="http://schemas.microsoft.com/office/drawing/2014/main" id="{B65119E2-4620-4EFE-A24C-CB8813E9C8D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24100" y="3067050"/>
          <a:ext cx="5630464" cy="54100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E813-B0CC-4650-9055-E3121674E797}">
  <sheetPr>
    <tabColor rgb="FFFF0000"/>
  </sheetPr>
  <dimension ref="A1:O41"/>
  <sheetViews>
    <sheetView workbookViewId="0">
      <selection activeCell="A5" sqref="A5"/>
    </sheetView>
  </sheetViews>
  <sheetFormatPr baseColWidth="10" defaultColWidth="11.42578125" defaultRowHeight="12.75" x14ac:dyDescent="0.2"/>
  <cols>
    <col min="1" max="7" width="11.42578125" style="102"/>
    <col min="8" max="8" width="8.28515625" style="102" customWidth="1"/>
    <col min="9" max="16384" width="11.42578125" style="102"/>
  </cols>
  <sheetData>
    <row r="1" spans="1:15" ht="27" thickTop="1" x14ac:dyDescent="0.4">
      <c r="A1" s="116" t="s">
        <v>130</v>
      </c>
      <c r="B1" s="117"/>
      <c r="C1" s="117"/>
      <c r="D1" s="117"/>
      <c r="E1" s="117"/>
      <c r="F1" s="117"/>
      <c r="G1" s="117"/>
      <c r="H1" s="117"/>
      <c r="I1" s="117"/>
      <c r="J1" s="117"/>
      <c r="K1" s="117"/>
      <c r="L1" s="117"/>
      <c r="M1" s="117"/>
      <c r="N1" s="117"/>
      <c r="O1" s="118"/>
    </row>
    <row r="2" spans="1:15" x14ac:dyDescent="0.2">
      <c r="A2" s="103"/>
      <c r="O2" s="104"/>
    </row>
    <row r="3" spans="1:15" ht="171" customHeight="1" thickBot="1" x14ac:dyDescent="0.25">
      <c r="A3" s="119" t="s">
        <v>140</v>
      </c>
      <c r="B3" s="120"/>
      <c r="C3" s="120"/>
      <c r="D3" s="120"/>
      <c r="E3" s="120"/>
      <c r="F3" s="120"/>
      <c r="G3" s="120"/>
      <c r="H3" s="120"/>
      <c r="I3" s="120"/>
      <c r="J3" s="120"/>
      <c r="K3" s="120"/>
      <c r="L3" s="120"/>
      <c r="M3" s="120"/>
      <c r="N3" s="120"/>
      <c r="O3" s="121"/>
    </row>
    <row r="4" spans="1:15" ht="15.75" customHeight="1" thickTop="1" x14ac:dyDescent="0.2"/>
    <row r="5" spans="1:15" x14ac:dyDescent="0.2">
      <c r="D5" s="105" t="s">
        <v>136</v>
      </c>
      <c r="G5" s="105"/>
    </row>
    <row r="41" spans="1:9" x14ac:dyDescent="0.2">
      <c r="A41" s="105" t="s">
        <v>135</v>
      </c>
      <c r="I41" s="105" t="s">
        <v>134</v>
      </c>
    </row>
  </sheetData>
  <sheetProtection algorithmName="SHA-512" hashValue="PN62ndL2Zny24s/uM/xDAeDih+uc7zC6ZOozbJxQOhMfZXKLgFZPL6OZWew2fiBZDGvud7NdjnwvDhtbZO+lJQ==" saltValue="fGRT2T0pdfy7zR8vSceJuQ==" spinCount="100000" sheet="1" objects="1" scenarios="1"/>
  <mergeCells count="2">
    <mergeCell ref="A1:O1"/>
    <mergeCell ref="A3:O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73"/>
  <sheetViews>
    <sheetView workbookViewId="0">
      <selection activeCell="B12" sqref="B12:F12"/>
    </sheetView>
  </sheetViews>
  <sheetFormatPr baseColWidth="10" defaultColWidth="11.42578125" defaultRowHeight="14.25" x14ac:dyDescent="0.2"/>
  <cols>
    <col min="1" max="1" width="22.85546875" style="4" customWidth="1"/>
    <col min="2" max="2" width="49.140625" style="4" customWidth="1"/>
    <col min="3" max="3" width="18.5703125" style="4" bestFit="1" customWidth="1"/>
    <col min="4" max="4" width="9.5703125" style="4" customWidth="1"/>
    <col min="5" max="5" width="12.140625" style="4" customWidth="1"/>
    <col min="6" max="16384" width="11.42578125" style="4"/>
  </cols>
  <sheetData>
    <row r="1" spans="1:12" ht="29.25" customHeight="1" x14ac:dyDescent="0.2">
      <c r="A1" s="129" t="s">
        <v>141</v>
      </c>
      <c r="B1" s="129"/>
      <c r="C1" s="129"/>
      <c r="D1" s="129"/>
      <c r="E1" s="129"/>
      <c r="F1" s="130"/>
    </row>
    <row r="2" spans="1:12" ht="39" customHeight="1" x14ac:dyDescent="0.2">
      <c r="A2" s="131" t="s">
        <v>142</v>
      </c>
      <c r="B2" s="131"/>
      <c r="C2" s="131"/>
      <c r="D2" s="131"/>
      <c r="E2" s="131"/>
      <c r="F2" s="131"/>
    </row>
    <row r="3" spans="1:12" s="5" customFormat="1" ht="16.899999999999999" customHeight="1" x14ac:dyDescent="0.2">
      <c r="A3" s="132" t="s">
        <v>14</v>
      </c>
      <c r="B3" s="132"/>
      <c r="C3" s="132"/>
      <c r="D3" s="132"/>
      <c r="E3" s="132"/>
      <c r="F3" s="132"/>
    </row>
    <row r="4" spans="1:12" s="6" customFormat="1" ht="52.15" customHeight="1" x14ac:dyDescent="0.2">
      <c r="A4" s="131" t="s">
        <v>81</v>
      </c>
      <c r="B4" s="131"/>
      <c r="C4" s="131"/>
      <c r="D4" s="131"/>
      <c r="E4" s="131"/>
      <c r="F4" s="131"/>
    </row>
    <row r="5" spans="1:12" s="6" customFormat="1" ht="15.6" customHeight="1" x14ac:dyDescent="0.2">
      <c r="A5" s="7"/>
      <c r="B5" s="7"/>
      <c r="C5" s="7"/>
      <c r="D5" s="8" t="s">
        <v>137</v>
      </c>
      <c r="E5" s="142">
        <f ca="1">NOW()</f>
        <v>45756.602285069443</v>
      </c>
      <c r="F5" s="142"/>
    </row>
    <row r="6" spans="1:12" s="6" customFormat="1" ht="15.6" customHeight="1" x14ac:dyDescent="0.2">
      <c r="A6" s="7"/>
      <c r="B6" s="7"/>
      <c r="C6" s="7"/>
      <c r="D6" s="7"/>
      <c r="E6" s="7"/>
      <c r="F6" s="7"/>
    </row>
    <row r="7" spans="1:12" ht="18" customHeight="1" x14ac:dyDescent="0.2">
      <c r="A7" s="8" t="s">
        <v>15</v>
      </c>
      <c r="B7" s="123"/>
      <c r="C7" s="123"/>
      <c r="D7" s="123"/>
      <c r="E7" s="123"/>
      <c r="F7" s="123"/>
    </row>
    <row r="8" spans="1:12" ht="18" customHeight="1" x14ac:dyDescent="0.2">
      <c r="A8" s="8"/>
      <c r="B8" s="123"/>
      <c r="C8" s="123"/>
      <c r="D8" s="123"/>
      <c r="E8" s="123"/>
      <c r="F8" s="123"/>
    </row>
    <row r="9" spans="1:12" ht="19.5" customHeight="1" x14ac:dyDescent="0.2">
      <c r="A9" s="8" t="s">
        <v>77</v>
      </c>
      <c r="B9" s="123"/>
      <c r="C9" s="123"/>
      <c r="D9" s="123"/>
      <c r="E9" s="123"/>
      <c r="F9" s="123"/>
    </row>
    <row r="10" spans="1:12" ht="19.5" customHeight="1" x14ac:dyDescent="0.2">
      <c r="A10" s="8" t="s">
        <v>78</v>
      </c>
      <c r="B10" s="123"/>
      <c r="C10" s="123"/>
      <c r="D10" s="123"/>
      <c r="E10" s="123"/>
      <c r="F10" s="123"/>
    </row>
    <row r="11" spans="1:12" ht="19.5" customHeight="1" x14ac:dyDescent="0.2">
      <c r="A11" s="8" t="s">
        <v>79</v>
      </c>
      <c r="B11" s="123"/>
      <c r="C11" s="123"/>
      <c r="D11" s="123"/>
      <c r="E11" s="123"/>
      <c r="F11" s="123"/>
    </row>
    <row r="12" spans="1:12" ht="19.5" customHeight="1" x14ac:dyDescent="0.2">
      <c r="A12" s="8" t="s">
        <v>80</v>
      </c>
      <c r="B12" s="123"/>
      <c r="C12" s="123"/>
      <c r="D12" s="123"/>
      <c r="E12" s="123"/>
      <c r="F12" s="123"/>
    </row>
    <row r="13" spans="1:12" ht="18" customHeight="1" x14ac:dyDescent="0.2">
      <c r="A13" s="10"/>
      <c r="B13" s="11"/>
      <c r="C13" s="9"/>
    </row>
    <row r="14" spans="1:12" ht="30.75" customHeight="1" x14ac:dyDescent="0.2">
      <c r="A14" s="145" t="s">
        <v>127</v>
      </c>
      <c r="B14" s="145"/>
      <c r="C14" s="112" t="s">
        <v>143</v>
      </c>
      <c r="D14" s="122" t="str">
        <f>IF(OR(C14="Kostra 2010R",C14="Kostra 2020"),"Bitte WBH-Mitte oder Kostra-Kachelnummer wählen."," ")</f>
        <v xml:space="preserve"> </v>
      </c>
      <c r="E14" s="122"/>
      <c r="F14" s="122"/>
      <c r="G14" s="5"/>
      <c r="H14" s="5"/>
      <c r="I14" s="5"/>
      <c r="J14" s="5"/>
      <c r="K14" s="5"/>
      <c r="L14" s="5"/>
    </row>
    <row r="15" spans="1:12" ht="18" customHeight="1" x14ac:dyDescent="0.2">
      <c r="A15" s="12"/>
      <c r="B15" s="11"/>
      <c r="C15" s="108">
        <f>VLOOKUP(C14,Daten!AB2:AC26,2,FALSE)</f>
        <v>2</v>
      </c>
    </row>
    <row r="16" spans="1:12" ht="19.5" customHeight="1" x14ac:dyDescent="0.2">
      <c r="A16" s="60" t="s">
        <v>99</v>
      </c>
      <c r="B16" s="61">
        <f>C25+C44</f>
        <v>0</v>
      </c>
    </row>
    <row r="18" spans="1:6" ht="33" x14ac:dyDescent="0.2">
      <c r="A18" s="58" t="s">
        <v>16</v>
      </c>
      <c r="B18" s="58" t="s">
        <v>61</v>
      </c>
      <c r="C18" s="58" t="s">
        <v>17</v>
      </c>
      <c r="D18" s="59" t="s">
        <v>18</v>
      </c>
      <c r="E18" s="59" t="s">
        <v>64</v>
      </c>
      <c r="F18" s="58" t="s">
        <v>19</v>
      </c>
    </row>
    <row r="19" spans="1:6" ht="31.5" customHeight="1" x14ac:dyDescent="0.2">
      <c r="A19" s="133" t="s">
        <v>76</v>
      </c>
      <c r="B19" s="13" t="s">
        <v>53</v>
      </c>
      <c r="C19" s="14"/>
      <c r="D19" s="15">
        <v>1</v>
      </c>
      <c r="E19" s="110"/>
      <c r="F19" s="15">
        <f>C19*D19</f>
        <v>0</v>
      </c>
    </row>
    <row r="20" spans="1:6" s="17" customFormat="1" ht="15" x14ac:dyDescent="0.2">
      <c r="A20" s="134"/>
      <c r="B20" s="13" t="s">
        <v>54</v>
      </c>
      <c r="C20" s="14"/>
      <c r="D20" s="15">
        <v>0.8</v>
      </c>
      <c r="E20" s="110"/>
      <c r="F20" s="15">
        <f t="shared" ref="F20:F24" si="0">C20*D20</f>
        <v>0</v>
      </c>
    </row>
    <row r="21" spans="1:6" s="17" customFormat="1" ht="15" x14ac:dyDescent="0.2">
      <c r="A21" s="134"/>
      <c r="B21" s="13" t="s">
        <v>37</v>
      </c>
      <c r="C21" s="14"/>
      <c r="D21" s="15">
        <v>0.7</v>
      </c>
      <c r="E21" s="110"/>
      <c r="F21" s="15">
        <f t="shared" si="0"/>
        <v>0</v>
      </c>
    </row>
    <row r="22" spans="1:6" s="17" customFormat="1" ht="15" x14ac:dyDescent="0.2">
      <c r="A22" s="134"/>
      <c r="B22" s="13" t="s">
        <v>38</v>
      </c>
      <c r="C22" s="14"/>
      <c r="D22" s="15">
        <v>0.2</v>
      </c>
      <c r="E22" s="110"/>
      <c r="F22" s="15">
        <f t="shared" si="0"/>
        <v>0</v>
      </c>
    </row>
    <row r="23" spans="1:6" s="17" customFormat="1" ht="15" x14ac:dyDescent="0.2">
      <c r="A23" s="134"/>
      <c r="B23" s="13" t="s">
        <v>39</v>
      </c>
      <c r="C23" s="14"/>
      <c r="D23" s="15">
        <v>0.4</v>
      </c>
      <c r="E23" s="110"/>
      <c r="F23" s="15">
        <f t="shared" si="0"/>
        <v>0</v>
      </c>
    </row>
    <row r="24" spans="1:6" s="17" customFormat="1" ht="15" x14ac:dyDescent="0.2">
      <c r="A24" s="135"/>
      <c r="B24" s="13" t="s">
        <v>40</v>
      </c>
      <c r="C24" s="14"/>
      <c r="D24" s="15">
        <v>0.5</v>
      </c>
      <c r="E24" s="110"/>
      <c r="F24" s="15">
        <f t="shared" si="0"/>
        <v>0</v>
      </c>
    </row>
    <row r="25" spans="1:6" ht="15" x14ac:dyDescent="0.2">
      <c r="A25" s="17"/>
      <c r="B25" s="18" t="s">
        <v>21</v>
      </c>
      <c r="C25" s="19">
        <f>SUM(C19:C24)</f>
        <v>0</v>
      </c>
      <c r="D25" s="17"/>
      <c r="E25" s="17"/>
      <c r="F25" s="17"/>
    </row>
    <row r="26" spans="1:6" ht="15" x14ac:dyDescent="0.2">
      <c r="A26" s="17"/>
      <c r="B26" s="18" t="s">
        <v>22</v>
      </c>
      <c r="C26" s="17"/>
      <c r="D26" s="17"/>
      <c r="E26" s="17"/>
      <c r="F26" s="19">
        <f>SUM(F19:F24)</f>
        <v>0</v>
      </c>
    </row>
    <row r="27" spans="1:6" ht="17.25" customHeight="1" x14ac:dyDescent="0.2">
      <c r="A27" s="17"/>
      <c r="B27" s="18" t="s">
        <v>23</v>
      </c>
      <c r="C27" s="17"/>
      <c r="D27" s="20">
        <f>IFERROR(F26/C25,0)</f>
        <v>0</v>
      </c>
      <c r="E27" s="20"/>
      <c r="F27" s="17"/>
    </row>
    <row r="28" spans="1:6" ht="15" x14ac:dyDescent="0.2">
      <c r="A28" s="17"/>
      <c r="B28" s="18"/>
      <c r="C28" s="17"/>
      <c r="D28" s="17"/>
      <c r="E28" s="6"/>
      <c r="F28" s="17"/>
    </row>
    <row r="29" spans="1:6" ht="14.25" customHeight="1" x14ac:dyDescent="0.2">
      <c r="A29" s="133" t="s">
        <v>24</v>
      </c>
      <c r="B29" s="13" t="s">
        <v>41</v>
      </c>
      <c r="C29" s="14"/>
      <c r="D29" s="15">
        <v>1</v>
      </c>
      <c r="E29" s="21"/>
      <c r="F29" s="15">
        <f>C29*D29</f>
        <v>0</v>
      </c>
    </row>
    <row r="30" spans="1:6" ht="14.25" customHeight="1" x14ac:dyDescent="0.2">
      <c r="A30" s="134"/>
      <c r="B30" s="13" t="s">
        <v>44</v>
      </c>
      <c r="C30" s="14"/>
      <c r="D30" s="15">
        <v>1</v>
      </c>
      <c r="E30" s="21"/>
      <c r="F30" s="15">
        <f t="shared" ref="F30:F43" si="1">C30*D30</f>
        <v>0</v>
      </c>
    </row>
    <row r="31" spans="1:6" ht="14.25" customHeight="1" x14ac:dyDescent="0.2">
      <c r="A31" s="134"/>
      <c r="B31" s="13" t="s">
        <v>43</v>
      </c>
      <c r="C31" s="14"/>
      <c r="D31" s="15">
        <v>1</v>
      </c>
      <c r="E31" s="21"/>
      <c r="F31" s="15">
        <f t="shared" si="1"/>
        <v>0</v>
      </c>
    </row>
    <row r="32" spans="1:6" ht="14.25" customHeight="1" x14ac:dyDescent="0.2">
      <c r="A32" s="135"/>
      <c r="B32" s="13" t="s">
        <v>42</v>
      </c>
      <c r="C32" s="14"/>
      <c r="D32" s="15">
        <v>1</v>
      </c>
      <c r="E32" s="21"/>
      <c r="F32" s="15">
        <f t="shared" si="1"/>
        <v>0</v>
      </c>
    </row>
    <row r="33" spans="1:6" ht="14.25" customHeight="1" x14ac:dyDescent="0.2">
      <c r="A33" s="133" t="s">
        <v>25</v>
      </c>
      <c r="B33" s="13" t="s">
        <v>48</v>
      </c>
      <c r="C33" s="14"/>
      <c r="D33" s="15">
        <v>0.9</v>
      </c>
      <c r="E33" s="21"/>
      <c r="F33" s="15">
        <f t="shared" si="1"/>
        <v>0</v>
      </c>
    </row>
    <row r="34" spans="1:6" ht="14.25" customHeight="1" x14ac:dyDescent="0.2">
      <c r="A34" s="143"/>
      <c r="B34" s="13" t="s">
        <v>49</v>
      </c>
      <c r="C34" s="14"/>
      <c r="D34" s="15">
        <v>0.7</v>
      </c>
      <c r="E34" s="21"/>
      <c r="F34" s="15">
        <f t="shared" si="1"/>
        <v>0</v>
      </c>
    </row>
    <row r="35" spans="1:6" ht="14.25" customHeight="1" x14ac:dyDescent="0.2">
      <c r="A35" s="143"/>
      <c r="B35" s="13" t="s">
        <v>50</v>
      </c>
      <c r="C35" s="14"/>
      <c r="D35" s="15">
        <v>0.9</v>
      </c>
      <c r="E35" s="21"/>
      <c r="F35" s="15">
        <f t="shared" si="1"/>
        <v>0</v>
      </c>
    </row>
    <row r="36" spans="1:6" ht="14.25" customHeight="1" x14ac:dyDescent="0.2">
      <c r="A36" s="143"/>
      <c r="B36" s="13" t="s">
        <v>51</v>
      </c>
      <c r="C36" s="14"/>
      <c r="D36" s="15">
        <v>0.3</v>
      </c>
      <c r="E36" s="21"/>
      <c r="F36" s="15">
        <f t="shared" si="1"/>
        <v>0</v>
      </c>
    </row>
    <row r="37" spans="1:6" ht="28.5" customHeight="1" x14ac:dyDescent="0.2">
      <c r="A37" s="143"/>
      <c r="B37" s="13" t="s">
        <v>55</v>
      </c>
      <c r="C37" s="14"/>
      <c r="D37" s="15">
        <v>0.4</v>
      </c>
      <c r="E37" s="21"/>
      <c r="F37" s="15">
        <f t="shared" si="1"/>
        <v>0</v>
      </c>
    </row>
    <row r="38" spans="1:6" ht="14.25" customHeight="1" x14ac:dyDescent="0.2">
      <c r="A38" s="143"/>
      <c r="B38" s="13" t="s">
        <v>52</v>
      </c>
      <c r="C38" s="14"/>
      <c r="D38" s="15">
        <v>0.2</v>
      </c>
      <c r="E38" s="21"/>
      <c r="F38" s="15">
        <f t="shared" si="1"/>
        <v>0</v>
      </c>
    </row>
    <row r="39" spans="1:6" ht="14.25" customHeight="1" x14ac:dyDescent="0.2">
      <c r="A39" s="143"/>
      <c r="B39" s="13" t="s">
        <v>68</v>
      </c>
      <c r="C39" s="14"/>
      <c r="D39" s="15">
        <v>0.6</v>
      </c>
      <c r="E39" s="21"/>
      <c r="F39" s="15">
        <f t="shared" si="1"/>
        <v>0</v>
      </c>
    </row>
    <row r="40" spans="1:6" ht="14.25" customHeight="1" x14ac:dyDescent="0.2">
      <c r="A40" s="143"/>
      <c r="B40" s="13" t="s">
        <v>69</v>
      </c>
      <c r="C40" s="14"/>
      <c r="D40" s="15">
        <v>0.3</v>
      </c>
      <c r="E40" s="21"/>
      <c r="F40" s="15">
        <f t="shared" si="1"/>
        <v>0</v>
      </c>
    </row>
    <row r="41" spans="1:6" ht="14.25" customHeight="1" x14ac:dyDescent="0.2">
      <c r="A41" s="144"/>
      <c r="B41" s="13" t="s">
        <v>70</v>
      </c>
      <c r="C41" s="14"/>
      <c r="D41" s="15">
        <v>0.2</v>
      </c>
      <c r="E41" s="21"/>
      <c r="F41" s="15">
        <f t="shared" si="1"/>
        <v>0</v>
      </c>
    </row>
    <row r="42" spans="1:6" ht="14.25" customHeight="1" x14ac:dyDescent="0.2">
      <c r="A42" s="133" t="s">
        <v>45</v>
      </c>
      <c r="B42" s="13" t="s">
        <v>46</v>
      </c>
      <c r="C42" s="14"/>
      <c r="D42" s="15">
        <v>0.2</v>
      </c>
      <c r="E42" s="21"/>
      <c r="F42" s="15">
        <f t="shared" si="1"/>
        <v>0</v>
      </c>
    </row>
    <row r="43" spans="1:6" ht="14.25" customHeight="1" x14ac:dyDescent="0.2">
      <c r="A43" s="135"/>
      <c r="B43" s="13" t="s">
        <v>47</v>
      </c>
      <c r="C43" s="14"/>
      <c r="D43" s="15">
        <v>0.3</v>
      </c>
      <c r="E43" s="21"/>
      <c r="F43" s="15">
        <f t="shared" si="1"/>
        <v>0</v>
      </c>
    </row>
    <row r="44" spans="1:6" ht="30" x14ac:dyDescent="0.2">
      <c r="A44" s="17"/>
      <c r="B44" s="17" t="s">
        <v>26</v>
      </c>
      <c r="C44" s="19">
        <f>SUM(C29:C43)</f>
        <v>0</v>
      </c>
      <c r="D44" s="17"/>
      <c r="E44" s="17"/>
      <c r="F44" s="20"/>
    </row>
    <row r="45" spans="1:6" ht="30" x14ac:dyDescent="0.2">
      <c r="B45" s="17" t="s">
        <v>27</v>
      </c>
      <c r="F45" s="20">
        <f>SUM(F29:F43)</f>
        <v>0</v>
      </c>
    </row>
    <row r="46" spans="1:6" ht="16.5" x14ac:dyDescent="0.2">
      <c r="B46" s="17" t="s">
        <v>28</v>
      </c>
      <c r="D46" s="20">
        <f>IFERROR(F45/C44,0)</f>
        <v>0</v>
      </c>
      <c r="E46" s="20"/>
      <c r="F46" s="22"/>
    </row>
    <row r="47" spans="1:6" ht="15" x14ac:dyDescent="0.2">
      <c r="B47" s="17" t="s">
        <v>66</v>
      </c>
      <c r="D47" s="20"/>
      <c r="E47" s="20">
        <f>IFERROR((C29*E29+C30*E30+C31*E31+C32*E32+C33*E33+C34*E34+C35*E35+C36*E36+C37*E37+C38*E38+C42*E42+C43*E43)/C44,0)</f>
        <v>0</v>
      </c>
      <c r="F47" s="22"/>
    </row>
    <row r="48" spans="1:6" ht="15" customHeight="1" x14ac:dyDescent="0.2">
      <c r="B48" s="17" t="s">
        <v>67</v>
      </c>
      <c r="D48" s="20">
        <f>IFERROR((C25*D27+C44*D46)/(C25+C44),0)</f>
        <v>0</v>
      </c>
      <c r="E48" s="20"/>
      <c r="F48" s="22"/>
    </row>
    <row r="49" spans="1:6" s="23" customFormat="1" ht="15.75" thickBot="1" x14ac:dyDescent="0.25">
      <c r="A49" s="4"/>
      <c r="B49" s="4"/>
      <c r="C49" s="4"/>
      <c r="D49" s="4"/>
      <c r="E49" s="4"/>
      <c r="F49" s="4"/>
    </row>
    <row r="50" spans="1:6" ht="15" customHeight="1" x14ac:dyDescent="0.2">
      <c r="A50" s="136" t="s">
        <v>3</v>
      </c>
      <c r="B50" s="137"/>
      <c r="C50" s="24" t="s">
        <v>4</v>
      </c>
      <c r="D50" s="24" t="s">
        <v>29</v>
      </c>
      <c r="E50" s="25"/>
      <c r="F50" s="26">
        <v>5</v>
      </c>
    </row>
    <row r="51" spans="1:6" ht="15" customHeight="1" x14ac:dyDescent="0.2">
      <c r="A51" s="138" t="s">
        <v>6</v>
      </c>
      <c r="B51" s="139"/>
      <c r="C51" s="27" t="s">
        <v>7</v>
      </c>
      <c r="D51" s="27" t="s">
        <v>8</v>
      </c>
      <c r="E51" s="28"/>
      <c r="F51" s="29">
        <v>30</v>
      </c>
    </row>
    <row r="52" spans="1:6" ht="15" customHeight="1" x14ac:dyDescent="0.2">
      <c r="A52" s="138" t="s">
        <v>9</v>
      </c>
      <c r="B52" s="139"/>
      <c r="C52" s="27" t="s">
        <v>10</v>
      </c>
      <c r="D52" s="27" t="s">
        <v>11</v>
      </c>
      <c r="E52" s="28"/>
      <c r="F52" s="106">
        <f>VLOOKUP(F50,Daten!$C$40:$Z$42,C15,FALSE)</f>
        <v>318.89999999999998</v>
      </c>
    </row>
    <row r="53" spans="1:6" ht="15" customHeight="1" x14ac:dyDescent="0.2">
      <c r="A53" s="138" t="s">
        <v>6</v>
      </c>
      <c r="B53" s="139"/>
      <c r="C53" s="27" t="s">
        <v>7</v>
      </c>
      <c r="D53" s="27" t="s">
        <v>8</v>
      </c>
      <c r="E53" s="28"/>
      <c r="F53" s="29">
        <v>2</v>
      </c>
    </row>
    <row r="54" spans="1:6" ht="15" customHeight="1" x14ac:dyDescent="0.2">
      <c r="A54" s="138" t="s">
        <v>9</v>
      </c>
      <c r="B54" s="139"/>
      <c r="C54" s="13" t="s">
        <v>10</v>
      </c>
      <c r="D54" s="13" t="s">
        <v>11</v>
      </c>
      <c r="E54" s="30"/>
      <c r="F54" s="107">
        <f>VLOOKUP(F50,Daten!$C$31:$Z$33,C15,FALSE)</f>
        <v>214.1</v>
      </c>
    </row>
    <row r="55" spans="1:6" ht="15" customHeight="1" thickBot="1" x14ac:dyDescent="0.25">
      <c r="A55" s="140" t="s">
        <v>56</v>
      </c>
      <c r="B55" s="141"/>
      <c r="C55" s="31" t="s">
        <v>57</v>
      </c>
      <c r="D55" s="31" t="s">
        <v>58</v>
      </c>
      <c r="E55" s="32"/>
      <c r="F55" s="33">
        <f>(B16*F52-(F54*C44*D46+F54*C25*D27))*F50*60/10000000</f>
        <v>0</v>
      </c>
    </row>
    <row r="56" spans="1:6" s="23" customFormat="1" ht="15" customHeight="1" thickBot="1" x14ac:dyDescent="0.25">
      <c r="A56" s="34"/>
      <c r="B56" s="34"/>
      <c r="C56" s="4"/>
      <c r="D56" s="4"/>
      <c r="E56" s="4"/>
      <c r="F56" s="4"/>
    </row>
    <row r="57" spans="1:6" ht="15" customHeight="1" x14ac:dyDescent="0.2">
      <c r="A57" s="136" t="s">
        <v>3</v>
      </c>
      <c r="B57" s="137"/>
      <c r="C57" s="24" t="s">
        <v>4</v>
      </c>
      <c r="D57" s="24" t="s">
        <v>29</v>
      </c>
      <c r="E57" s="25"/>
      <c r="F57" s="26">
        <v>10</v>
      </c>
    </row>
    <row r="58" spans="1:6" ht="15" customHeight="1" x14ac:dyDescent="0.2">
      <c r="A58" s="138" t="s">
        <v>6</v>
      </c>
      <c r="B58" s="139"/>
      <c r="C58" s="27" t="s">
        <v>7</v>
      </c>
      <c r="D58" s="27" t="s">
        <v>8</v>
      </c>
      <c r="E58" s="28"/>
      <c r="F58" s="29">
        <v>30</v>
      </c>
    </row>
    <row r="59" spans="1:6" ht="15" customHeight="1" x14ac:dyDescent="0.2">
      <c r="A59" s="138" t="s">
        <v>9</v>
      </c>
      <c r="B59" s="139"/>
      <c r="C59" s="27" t="s">
        <v>10</v>
      </c>
      <c r="D59" s="27" t="s">
        <v>11</v>
      </c>
      <c r="E59" s="28"/>
      <c r="F59" s="106">
        <f>VLOOKUP(F57,Daten!$C$40:$Z$42,C15,FALSE)</f>
        <v>234.6</v>
      </c>
    </row>
    <row r="60" spans="1:6" ht="15" customHeight="1" x14ac:dyDescent="0.2">
      <c r="A60" s="138" t="s">
        <v>6</v>
      </c>
      <c r="B60" s="139"/>
      <c r="C60" s="27" t="s">
        <v>7</v>
      </c>
      <c r="D60" s="27" t="s">
        <v>8</v>
      </c>
      <c r="E60" s="28"/>
      <c r="F60" s="29">
        <v>2</v>
      </c>
    </row>
    <row r="61" spans="1:6" ht="15" customHeight="1" x14ac:dyDescent="0.2">
      <c r="A61" s="138" t="s">
        <v>9</v>
      </c>
      <c r="B61" s="139"/>
      <c r="C61" s="13" t="s">
        <v>10</v>
      </c>
      <c r="D61" s="13" t="s">
        <v>11</v>
      </c>
      <c r="E61" s="30"/>
      <c r="F61" s="107">
        <f>VLOOKUP(F57,Daten!$C$31:$Z$33,C15,FALSE)</f>
        <v>145.6</v>
      </c>
    </row>
    <row r="62" spans="1:6" ht="15" customHeight="1" thickBot="1" x14ac:dyDescent="0.25">
      <c r="A62" s="140" t="s">
        <v>56</v>
      </c>
      <c r="B62" s="141"/>
      <c r="C62" s="31" t="s">
        <v>57</v>
      </c>
      <c r="D62" s="31" t="s">
        <v>58</v>
      </c>
      <c r="E62" s="32"/>
      <c r="F62" s="33">
        <f>(B16*F59-(F61*C44*D46+F61*C25*D27))*F57*60/10000000</f>
        <v>0</v>
      </c>
    </row>
    <row r="63" spans="1:6" s="23" customFormat="1" ht="15" customHeight="1" thickBot="1" x14ac:dyDescent="0.25">
      <c r="A63" s="34"/>
      <c r="B63" s="34"/>
      <c r="C63" s="4"/>
      <c r="D63" s="4"/>
      <c r="E63" s="4"/>
      <c r="F63" s="4"/>
    </row>
    <row r="64" spans="1:6" ht="15" customHeight="1" x14ac:dyDescent="0.2">
      <c r="A64" s="136" t="s">
        <v>3</v>
      </c>
      <c r="B64" s="137"/>
      <c r="C64" s="24" t="s">
        <v>4</v>
      </c>
      <c r="D64" s="24" t="s">
        <v>29</v>
      </c>
      <c r="E64" s="25"/>
      <c r="F64" s="26">
        <v>15</v>
      </c>
    </row>
    <row r="65" spans="1:6" ht="15" customHeight="1" x14ac:dyDescent="0.2">
      <c r="A65" s="138" t="s">
        <v>6</v>
      </c>
      <c r="B65" s="139"/>
      <c r="C65" s="27" t="s">
        <v>7</v>
      </c>
      <c r="D65" s="27" t="s">
        <v>8</v>
      </c>
      <c r="E65" s="28"/>
      <c r="F65" s="29">
        <v>30</v>
      </c>
    </row>
    <row r="66" spans="1:6" ht="15" customHeight="1" x14ac:dyDescent="0.2">
      <c r="A66" s="138" t="s">
        <v>9</v>
      </c>
      <c r="B66" s="139"/>
      <c r="C66" s="27" t="s">
        <v>10</v>
      </c>
      <c r="D66" s="27" t="s">
        <v>11</v>
      </c>
      <c r="E66" s="28"/>
      <c r="F66" s="106">
        <f>VLOOKUP(F64,Daten!$C$40:$Z$42,C15,FALSE)</f>
        <v>196.9</v>
      </c>
    </row>
    <row r="67" spans="1:6" ht="15" customHeight="1" x14ac:dyDescent="0.2">
      <c r="A67" s="138" t="s">
        <v>6</v>
      </c>
      <c r="B67" s="139"/>
      <c r="C67" s="27" t="s">
        <v>7</v>
      </c>
      <c r="D67" s="27" t="s">
        <v>8</v>
      </c>
      <c r="E67" s="28"/>
      <c r="F67" s="29">
        <v>2</v>
      </c>
    </row>
    <row r="68" spans="1:6" ht="15" customHeight="1" x14ac:dyDescent="0.2">
      <c r="A68" s="138" t="s">
        <v>9</v>
      </c>
      <c r="B68" s="139"/>
      <c r="C68" s="13" t="s">
        <v>10</v>
      </c>
      <c r="D68" s="13" t="s">
        <v>11</v>
      </c>
      <c r="E68" s="30"/>
      <c r="F68" s="107">
        <f>VLOOKUP(F64,Daten!$C$31:$Z$33,C15,FALSE)</f>
        <v>117.1</v>
      </c>
    </row>
    <row r="69" spans="1:6" ht="15" customHeight="1" thickBot="1" x14ac:dyDescent="0.25">
      <c r="A69" s="140" t="s">
        <v>56</v>
      </c>
      <c r="B69" s="141"/>
      <c r="C69" s="31" t="s">
        <v>57</v>
      </c>
      <c r="D69" s="31" t="s">
        <v>58</v>
      </c>
      <c r="E69" s="32"/>
      <c r="F69" s="33">
        <f>(B16*F66-(F68*C44*D46+F68*C25*D27))*F64*60/10000000</f>
        <v>0</v>
      </c>
    </row>
    <row r="70" spans="1:6" ht="15" thickBot="1" x14ac:dyDescent="0.25">
      <c r="A70" s="125" t="s">
        <v>30</v>
      </c>
      <c r="B70" s="126"/>
    </row>
    <row r="71" spans="1:6" ht="21.75" thickBot="1" x14ac:dyDescent="0.25">
      <c r="A71" s="127" t="s">
        <v>31</v>
      </c>
      <c r="B71" s="128"/>
      <c r="C71" s="35">
        <f>IF($C$44=0,$F$55,IF(AND($E$47&gt;4,$D$48&gt;0.5),$F$55,IF(AND($E$47&lt;1,$D$48&lt;=0.5),$F$69,$F$62)))</f>
        <v>0</v>
      </c>
      <c r="D71" s="36" t="s">
        <v>32</v>
      </c>
      <c r="E71" s="37"/>
    </row>
    <row r="73" spans="1:6" ht="17.25" customHeight="1" x14ac:dyDescent="0.2">
      <c r="A73" s="124" t="s">
        <v>75</v>
      </c>
      <c r="B73" s="124"/>
      <c r="C73" s="124"/>
      <c r="D73" s="124"/>
      <c r="E73" s="124"/>
      <c r="F73" s="124"/>
    </row>
  </sheetData>
  <sheetProtection algorithmName="SHA-512" hashValue="YxgUvJMIpR8r9Fp6ZvFv7nQ929fOmTgmeMQJD9wqm6OitkvWmTNe/vMGLQSuNb5d/FQw5fgItEu9TKOviJHVIw==" saltValue="atcmMl51ZJzeYTZv7tMr7g==" spinCount="100000" sheet="1" selectLockedCells="1"/>
  <mergeCells count="38">
    <mergeCell ref="E5:F5"/>
    <mergeCell ref="A29:A32"/>
    <mergeCell ref="A69:B69"/>
    <mergeCell ref="A65:B65"/>
    <mergeCell ref="A66:B66"/>
    <mergeCell ref="A67:B67"/>
    <mergeCell ref="A68:B68"/>
    <mergeCell ref="A57:B57"/>
    <mergeCell ref="A33:A41"/>
    <mergeCell ref="A54:B54"/>
    <mergeCell ref="A61:B61"/>
    <mergeCell ref="A58:B58"/>
    <mergeCell ref="A59:B59"/>
    <mergeCell ref="A60:B60"/>
    <mergeCell ref="A14:B14"/>
    <mergeCell ref="B7:F7"/>
    <mergeCell ref="A73:F73"/>
    <mergeCell ref="A70:B70"/>
    <mergeCell ref="A71:B71"/>
    <mergeCell ref="A1:F1"/>
    <mergeCell ref="A2:F2"/>
    <mergeCell ref="A3:F3"/>
    <mergeCell ref="A4:F4"/>
    <mergeCell ref="A19:A24"/>
    <mergeCell ref="A42:A43"/>
    <mergeCell ref="A50:B50"/>
    <mergeCell ref="A64:B64"/>
    <mergeCell ref="A51:B51"/>
    <mergeCell ref="A52:B52"/>
    <mergeCell ref="A53:B53"/>
    <mergeCell ref="A55:B55"/>
    <mergeCell ref="A62:B62"/>
    <mergeCell ref="D14:F14"/>
    <mergeCell ref="B8:F8"/>
    <mergeCell ref="B9:F9"/>
    <mergeCell ref="B10:F10"/>
    <mergeCell ref="B11:F11"/>
    <mergeCell ref="B12:F12"/>
  </mergeCells>
  <phoneticPr fontId="0" type="noConversion"/>
  <conditionalFormatting sqref="F55 F62 F69">
    <cfRule type="cellIs" dxfId="6" priority="1" stopIfTrue="1" operator="lessThan">
      <formula>0</formula>
    </cfRule>
  </conditionalFormatting>
  <printOptions horizontalCentered="1"/>
  <pageMargins left="0.55118110236220474" right="0.51181102362204722" top="0.43307086614173229" bottom="0.31496062992125984" header="0.39370078740157483" footer="0.19685039370078741"/>
  <pageSetup paperSize="9" scale="64"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730AA55-6E28-43FC-A8AA-59B64D525FA3}">
          <x14:formula1>
            <xm:f>Daten!$A$3:$A$18</xm:f>
          </x14:formula1>
          <xm:sqref>B10</xm:sqref>
        </x14:dataValidation>
        <x14:dataValidation type="list" allowBlank="1" showInputMessage="1" showErrorMessage="1" xr:uid="{2335B967-DDE9-4424-9978-AF08542EEA68}">
          <x14:formula1>
            <xm:f>Daten!$B$2:$B$26</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44"/>
  <sheetViews>
    <sheetView workbookViewId="0">
      <selection activeCell="B7" sqref="B7:G7"/>
    </sheetView>
  </sheetViews>
  <sheetFormatPr baseColWidth="10" defaultColWidth="11.42578125" defaultRowHeight="12.75" x14ac:dyDescent="0.2"/>
  <cols>
    <col min="1" max="1" width="35.7109375" style="39" bestFit="1" customWidth="1"/>
    <col min="2" max="3" width="11.42578125" style="39"/>
    <col min="4" max="4" width="16.42578125" style="39" customWidth="1"/>
    <col min="5" max="16384" width="11.42578125" style="39"/>
  </cols>
  <sheetData>
    <row r="1" spans="1:11" ht="30.75" customHeight="1" x14ac:dyDescent="0.2">
      <c r="A1" s="129" t="s">
        <v>141</v>
      </c>
      <c r="B1" s="129"/>
      <c r="C1" s="129"/>
      <c r="D1" s="129"/>
      <c r="E1" s="129"/>
      <c r="F1" s="129"/>
      <c r="G1" s="129"/>
      <c r="H1" s="38"/>
      <c r="I1" s="38"/>
      <c r="J1" s="38"/>
      <c r="K1" s="38"/>
    </row>
    <row r="2" spans="1:11" ht="64.5" customHeight="1" x14ac:dyDescent="0.2">
      <c r="A2" s="131" t="s">
        <v>142</v>
      </c>
      <c r="B2" s="131"/>
      <c r="C2" s="131"/>
      <c r="D2" s="131"/>
      <c r="E2" s="131"/>
      <c r="F2" s="131"/>
      <c r="G2" s="131"/>
      <c r="H2" s="40"/>
      <c r="I2" s="40"/>
      <c r="J2" s="40"/>
      <c r="K2" s="40"/>
    </row>
    <row r="3" spans="1:11" ht="30.75" customHeight="1" x14ac:dyDescent="0.2">
      <c r="A3" s="132" t="s">
        <v>14</v>
      </c>
      <c r="B3" s="132"/>
      <c r="C3" s="132"/>
      <c r="D3" s="132"/>
      <c r="E3" s="132"/>
      <c r="F3" s="132"/>
      <c r="G3" s="132"/>
      <c r="H3" s="38"/>
      <c r="I3" s="38"/>
      <c r="J3" s="38"/>
      <c r="K3" s="38"/>
    </row>
    <row r="4" spans="1:11" ht="68.25" customHeight="1" x14ac:dyDescent="0.2">
      <c r="A4" s="131" t="s">
        <v>100</v>
      </c>
      <c r="B4" s="131"/>
      <c r="C4" s="131"/>
      <c r="D4" s="131"/>
      <c r="E4" s="131"/>
      <c r="F4" s="131"/>
      <c r="G4" s="131"/>
      <c r="H4" s="40"/>
      <c r="I4" s="40"/>
      <c r="J4" s="40"/>
      <c r="K4" s="40"/>
    </row>
    <row r="5" spans="1:11" ht="15.75" x14ac:dyDescent="0.2">
      <c r="A5" s="7"/>
      <c r="B5" s="7"/>
      <c r="C5" s="7"/>
      <c r="D5" s="7"/>
      <c r="E5" s="8" t="s">
        <v>137</v>
      </c>
      <c r="F5" s="142">
        <f ca="1">NOW()</f>
        <v>45756.602285069443</v>
      </c>
      <c r="G5" s="142"/>
      <c r="H5" s="40"/>
      <c r="I5" s="40"/>
      <c r="J5" s="40"/>
      <c r="K5" s="40"/>
    </row>
    <row r="6" spans="1:11" ht="15.75" x14ac:dyDescent="0.2">
      <c r="A6" s="7"/>
      <c r="B6" s="7"/>
      <c r="C6" s="7"/>
      <c r="D6" s="7"/>
      <c r="E6" s="40"/>
      <c r="F6" s="40"/>
      <c r="G6" s="40"/>
      <c r="H6" s="40"/>
      <c r="I6" s="40"/>
      <c r="J6" s="40"/>
      <c r="K6" s="40"/>
    </row>
    <row r="7" spans="1:11" s="38" customFormat="1" ht="23.25" customHeight="1" x14ac:dyDescent="0.2">
      <c r="A7" s="8" t="s">
        <v>15</v>
      </c>
      <c r="B7" s="148"/>
      <c r="C7" s="149"/>
      <c r="D7" s="149"/>
      <c r="E7" s="149"/>
      <c r="F7" s="149"/>
      <c r="G7" s="150"/>
      <c r="H7" s="41"/>
      <c r="I7" s="41"/>
      <c r="J7" s="41"/>
      <c r="K7" s="41"/>
    </row>
    <row r="8" spans="1:11" s="38" customFormat="1" ht="23.25" customHeight="1" x14ac:dyDescent="0.2">
      <c r="A8" s="8" t="s">
        <v>77</v>
      </c>
      <c r="B8" s="148"/>
      <c r="C8" s="149"/>
      <c r="D8" s="149"/>
      <c r="E8" s="149"/>
      <c r="F8" s="149"/>
      <c r="G8" s="150"/>
      <c r="H8" s="41"/>
      <c r="I8" s="41"/>
      <c r="J8" s="41"/>
      <c r="K8" s="41"/>
    </row>
    <row r="9" spans="1:11" s="38" customFormat="1" ht="23.25" customHeight="1" x14ac:dyDescent="0.2">
      <c r="A9" s="8" t="s">
        <v>78</v>
      </c>
      <c r="B9" s="148"/>
      <c r="C9" s="149"/>
      <c r="D9" s="149"/>
      <c r="E9" s="149"/>
      <c r="F9" s="149"/>
      <c r="G9" s="150"/>
      <c r="H9" s="41"/>
      <c r="I9" s="41"/>
      <c r="J9" s="41"/>
      <c r="K9" s="41"/>
    </row>
    <row r="10" spans="1:11" s="38" customFormat="1" ht="23.25" customHeight="1" x14ac:dyDescent="0.2">
      <c r="A10" s="8" t="s">
        <v>79</v>
      </c>
      <c r="B10" s="148"/>
      <c r="C10" s="149"/>
      <c r="D10" s="149"/>
      <c r="E10" s="149"/>
      <c r="F10" s="149"/>
      <c r="G10" s="150"/>
      <c r="H10" s="41"/>
      <c r="I10" s="41"/>
      <c r="J10" s="41"/>
      <c r="K10" s="41"/>
    </row>
    <row r="11" spans="1:11" s="38" customFormat="1" ht="23.25" customHeight="1" x14ac:dyDescent="0.2">
      <c r="A11" s="8" t="s">
        <v>80</v>
      </c>
      <c r="B11" s="148"/>
      <c r="C11" s="149"/>
      <c r="D11" s="149"/>
      <c r="E11" s="149"/>
      <c r="F11" s="149"/>
      <c r="G11" s="150"/>
      <c r="H11" s="41"/>
      <c r="I11" s="41"/>
      <c r="J11" s="41"/>
      <c r="K11" s="41"/>
    </row>
    <row r="12" spans="1:11" s="38" customFormat="1" x14ac:dyDescent="0.2"/>
    <row r="13" spans="1:11" s="38" customFormat="1" ht="28.5" customHeight="1" x14ac:dyDescent="0.2">
      <c r="A13" s="13" t="s">
        <v>0</v>
      </c>
      <c r="B13" s="13" t="s">
        <v>103</v>
      </c>
      <c r="C13" s="13" t="s">
        <v>1</v>
      </c>
      <c r="D13" s="14"/>
    </row>
    <row r="14" spans="1:11" s="38" customFormat="1" ht="14.25" x14ac:dyDescent="0.2">
      <c r="A14" s="4"/>
      <c r="B14" s="4"/>
      <c r="C14" s="4"/>
      <c r="D14" s="4"/>
    </row>
    <row r="15" spans="1:11" s="38" customFormat="1" ht="18.75" x14ac:dyDescent="0.2">
      <c r="A15" s="13" t="s">
        <v>2</v>
      </c>
      <c r="B15" s="13" t="s">
        <v>104</v>
      </c>
      <c r="C15" s="13" t="s">
        <v>105</v>
      </c>
      <c r="D15" s="14"/>
    </row>
    <row r="16" spans="1:11" s="38" customFormat="1" x14ac:dyDescent="0.2"/>
    <row r="17" spans="1:8" s="38" customFormat="1" ht="34.5" customHeight="1" x14ac:dyDescent="0.2">
      <c r="A17" s="145" t="s">
        <v>127</v>
      </c>
      <c r="B17" s="145"/>
      <c r="C17" s="112" t="s">
        <v>143</v>
      </c>
      <c r="D17" s="122" t="str">
        <f>IF(OR(C17="Kostra 2010R",C17="Kostra 2020"),"Bitte WBH-Mitte oder Kostra-Kachelnummer wählen."," ")</f>
        <v xml:space="preserve"> </v>
      </c>
      <c r="E17" s="122"/>
      <c r="F17" s="122"/>
      <c r="G17" s="122"/>
      <c r="H17" s="5"/>
    </row>
    <row r="18" spans="1:8" s="38" customFormat="1" ht="18" x14ac:dyDescent="0.2">
      <c r="A18" s="12"/>
      <c r="B18" s="11"/>
      <c r="C18" s="108">
        <f>VLOOKUP(C17,Daten!$AB$2:$AC$26,2,FALSE)</f>
        <v>2</v>
      </c>
      <c r="D18" s="4"/>
      <c r="E18" s="4"/>
      <c r="F18" s="4"/>
      <c r="G18" s="4"/>
      <c r="H18" s="4"/>
    </row>
    <row r="19" spans="1:8" s="38" customFormat="1" ht="13.5" thickBot="1" x14ac:dyDescent="0.25"/>
    <row r="20" spans="1:8" s="38" customFormat="1" ht="14.25" x14ac:dyDescent="0.2">
      <c r="A20" s="42" t="s">
        <v>3</v>
      </c>
      <c r="B20" s="43" t="s">
        <v>4</v>
      </c>
      <c r="C20" s="43" t="s">
        <v>5</v>
      </c>
      <c r="D20" s="44">
        <v>5</v>
      </c>
    </row>
    <row r="21" spans="1:8" s="38" customFormat="1" ht="14.25" x14ac:dyDescent="0.2">
      <c r="A21" s="45" t="s">
        <v>6</v>
      </c>
      <c r="B21" s="13" t="s">
        <v>7</v>
      </c>
      <c r="C21" s="13" t="s">
        <v>8</v>
      </c>
      <c r="D21" s="46">
        <v>30</v>
      </c>
    </row>
    <row r="22" spans="1:8" s="38" customFormat="1" ht="14.25" x14ac:dyDescent="0.2">
      <c r="A22" s="45" t="s">
        <v>9</v>
      </c>
      <c r="B22" s="13" t="s">
        <v>10</v>
      </c>
      <c r="C22" s="13" t="s">
        <v>11</v>
      </c>
      <c r="D22" s="106">
        <f>VLOOKUP(D20,Daten!$C$40:$Z$42,C18,FALSE)</f>
        <v>318.89999999999998</v>
      </c>
    </row>
    <row r="23" spans="1:8" s="38" customFormat="1" ht="15.75" customHeight="1" thickBot="1" x14ac:dyDescent="0.25">
      <c r="A23" s="47" t="s">
        <v>108</v>
      </c>
      <c r="B23" s="48" t="s">
        <v>101</v>
      </c>
      <c r="C23" s="48" t="s">
        <v>102</v>
      </c>
      <c r="D23" s="49">
        <f>((D22*D15/10000)-D13)*D20*60/1000</f>
        <v>0</v>
      </c>
      <c r="E23" s="50"/>
      <c r="F23" s="51"/>
    </row>
    <row r="24" spans="1:8" s="38" customFormat="1" ht="13.5" thickBot="1" x14ac:dyDescent="0.25"/>
    <row r="25" spans="1:8" s="38" customFormat="1" ht="14.25" x14ac:dyDescent="0.2">
      <c r="A25" s="42" t="s">
        <v>3</v>
      </c>
      <c r="B25" s="43" t="s">
        <v>4</v>
      </c>
      <c r="C25" s="43" t="s">
        <v>5</v>
      </c>
      <c r="D25" s="44">
        <v>10</v>
      </c>
    </row>
    <row r="26" spans="1:8" s="38" customFormat="1" ht="14.25" x14ac:dyDescent="0.2">
      <c r="A26" s="45" t="s">
        <v>6</v>
      </c>
      <c r="B26" s="13" t="s">
        <v>7</v>
      </c>
      <c r="C26" s="13" t="s">
        <v>8</v>
      </c>
      <c r="D26" s="46">
        <v>30</v>
      </c>
    </row>
    <row r="27" spans="1:8" s="38" customFormat="1" ht="14.25" x14ac:dyDescent="0.2">
      <c r="A27" s="45" t="s">
        <v>9</v>
      </c>
      <c r="B27" s="13" t="s">
        <v>10</v>
      </c>
      <c r="C27" s="13" t="s">
        <v>11</v>
      </c>
      <c r="D27" s="106">
        <f>VLOOKUP(D25,Daten!$C$40:$Z$42,C18,FALSE)</f>
        <v>234.6</v>
      </c>
    </row>
    <row r="28" spans="1:8" s="38" customFormat="1" ht="15.75" customHeight="1" thickBot="1" x14ac:dyDescent="0.25">
      <c r="A28" s="52" t="s">
        <v>108</v>
      </c>
      <c r="B28" s="48" t="s">
        <v>106</v>
      </c>
      <c r="C28" s="48" t="s">
        <v>107</v>
      </c>
      <c r="D28" s="3">
        <f>((D27*D15/10000)-D13)*D25*60/1000</f>
        <v>0</v>
      </c>
      <c r="E28" s="50"/>
      <c r="F28" s="51"/>
    </row>
    <row r="29" spans="1:8" s="38" customFormat="1" ht="13.5" thickBot="1" x14ac:dyDescent="0.25"/>
    <row r="30" spans="1:8" s="38" customFormat="1" ht="14.25" x14ac:dyDescent="0.2">
      <c r="A30" s="42" t="s">
        <v>3</v>
      </c>
      <c r="B30" s="43" t="s">
        <v>4</v>
      </c>
      <c r="C30" s="43" t="s">
        <v>5</v>
      </c>
      <c r="D30" s="44">
        <v>15</v>
      </c>
    </row>
    <row r="31" spans="1:8" s="38" customFormat="1" ht="14.25" x14ac:dyDescent="0.2">
      <c r="A31" s="45" t="s">
        <v>6</v>
      </c>
      <c r="B31" s="13" t="s">
        <v>7</v>
      </c>
      <c r="C31" s="13" t="s">
        <v>8</v>
      </c>
      <c r="D31" s="46">
        <v>30</v>
      </c>
    </row>
    <row r="32" spans="1:8" s="38" customFormat="1" ht="14.25" x14ac:dyDescent="0.2">
      <c r="A32" s="45" t="s">
        <v>9</v>
      </c>
      <c r="B32" s="13" t="s">
        <v>10</v>
      </c>
      <c r="C32" s="13" t="s">
        <v>11</v>
      </c>
      <c r="D32" s="106">
        <f>VLOOKUP(D30,Daten!$C$40:$Z$42,C18,FALSE)</f>
        <v>196.9</v>
      </c>
    </row>
    <row r="33" spans="1:7" s="38" customFormat="1" ht="18" customHeight="1" thickBot="1" x14ac:dyDescent="0.25">
      <c r="A33" s="47" t="s">
        <v>109</v>
      </c>
      <c r="B33" s="48" t="s">
        <v>101</v>
      </c>
      <c r="C33" s="48" t="s">
        <v>102</v>
      </c>
      <c r="D33" s="49">
        <f>((D32*D15/10000)-D13)*D30*60/1000</f>
        <v>0</v>
      </c>
      <c r="E33" s="50"/>
      <c r="F33" s="51"/>
    </row>
    <row r="34" spans="1:7" s="38" customFormat="1" x14ac:dyDescent="0.2"/>
    <row r="35" spans="1:7" s="4" customFormat="1" ht="15" customHeight="1" x14ac:dyDescent="0.2">
      <c r="A35" s="151" t="s">
        <v>110</v>
      </c>
      <c r="B35" s="151"/>
      <c r="C35" s="151"/>
      <c r="D35" s="53">
        <f>MAX(D23,D28,D33)</f>
        <v>0</v>
      </c>
    </row>
    <row r="36" spans="1:7" x14ac:dyDescent="0.2">
      <c r="A36" s="54" t="s">
        <v>33</v>
      </c>
      <c r="D36" s="55" t="s">
        <v>111</v>
      </c>
      <c r="E36" s="56"/>
    </row>
    <row r="38" spans="1:7" ht="74.25" customHeight="1" x14ac:dyDescent="0.2">
      <c r="A38" s="146" t="s">
        <v>13</v>
      </c>
      <c r="B38" s="147"/>
      <c r="C38" s="147"/>
      <c r="D38" s="147"/>
      <c r="E38" s="147"/>
      <c r="F38" s="147"/>
      <c r="G38" s="147"/>
    </row>
    <row r="41" spans="1:7" ht="15.75" x14ac:dyDescent="0.3">
      <c r="A41" s="55" t="s">
        <v>72</v>
      </c>
    </row>
    <row r="42" spans="1:7" x14ac:dyDescent="0.2">
      <c r="A42" s="55" t="s">
        <v>73</v>
      </c>
    </row>
    <row r="43" spans="1:7" ht="15.75" x14ac:dyDescent="0.3">
      <c r="A43" s="55" t="s">
        <v>71</v>
      </c>
    </row>
    <row r="44" spans="1:7" x14ac:dyDescent="0.2">
      <c r="A44" s="57" t="s">
        <v>74</v>
      </c>
    </row>
  </sheetData>
  <sheetProtection algorithmName="SHA-512" hashValue="e32BTmXW0wnzM4JskytLemN9cUqb/PktMh4EccSKDlDbdFPioeyRm7/HFQKoi/Y37VCThyWU/kjVea0uk2+rGA==" saltValue="pIb4PyRr7a/svPaLouMKKQ==" spinCount="100000" sheet="1" selectLockedCells="1"/>
  <mergeCells count="14">
    <mergeCell ref="A17:B17"/>
    <mergeCell ref="A38:G38"/>
    <mergeCell ref="B7:G7"/>
    <mergeCell ref="B8:G8"/>
    <mergeCell ref="B9:G9"/>
    <mergeCell ref="B10:G10"/>
    <mergeCell ref="B11:G11"/>
    <mergeCell ref="A35:C35"/>
    <mergeCell ref="D17:G17"/>
    <mergeCell ref="A4:G4"/>
    <mergeCell ref="A3:G3"/>
    <mergeCell ref="A2:G2"/>
    <mergeCell ref="A1:G1"/>
    <mergeCell ref="F5:G5"/>
  </mergeCells>
  <phoneticPr fontId="0" type="noConversion"/>
  <conditionalFormatting sqref="F23">
    <cfRule type="cellIs" dxfId="5" priority="3" stopIfTrue="1" operator="lessThan">
      <formula>0</formula>
    </cfRule>
  </conditionalFormatting>
  <conditionalFormatting sqref="F28">
    <cfRule type="cellIs" dxfId="4" priority="2" stopIfTrue="1" operator="lessThan">
      <formula>0</formula>
    </cfRule>
  </conditionalFormatting>
  <conditionalFormatting sqref="F33">
    <cfRule type="cellIs" dxfId="3" priority="1" stopIfTrue="1" operator="lessThan">
      <formula>0</formula>
    </cfRule>
  </conditionalFormatting>
  <pageMargins left="0.94488188976377963" right="0.59055118110236227" top="0.39370078740157483" bottom="0.39370078740157483" header="0.31496062992125984" footer="0.35433070866141736"/>
  <pageSetup paperSize="9"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4F4830A-26BA-4326-98E2-76697A5BE0E8}">
          <x14:formula1>
            <xm:f>Daten!$A$3:$A$18</xm:f>
          </x14:formula1>
          <xm:sqref>B9</xm:sqref>
        </x14:dataValidation>
        <x14:dataValidation type="list" allowBlank="1" showInputMessage="1" showErrorMessage="1" xr:uid="{392429C4-76A7-4897-B6F5-BC93D1B70193}">
          <x14:formula1>
            <xm:f>Daten!$B$2:$B$26</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7"/>
  <sheetViews>
    <sheetView workbookViewId="0">
      <selection activeCell="B9" sqref="B9:F9"/>
    </sheetView>
  </sheetViews>
  <sheetFormatPr baseColWidth="10" defaultColWidth="11.42578125" defaultRowHeight="14.25" x14ac:dyDescent="0.2"/>
  <cols>
    <col min="1" max="1" width="19.28515625" style="62" customWidth="1"/>
    <col min="2" max="2" width="34.5703125" style="62" customWidth="1"/>
    <col min="3" max="3" width="16.7109375" style="62" customWidth="1"/>
    <col min="4" max="4" width="11.42578125" style="62"/>
    <col min="5" max="5" width="17.42578125" style="62" customWidth="1"/>
    <col min="6" max="16384" width="11.42578125" style="62"/>
  </cols>
  <sheetData>
    <row r="1" spans="1:7" ht="23.25" customHeight="1" x14ac:dyDescent="0.2">
      <c r="A1" s="129" t="s">
        <v>141</v>
      </c>
      <c r="B1" s="129"/>
      <c r="C1" s="129"/>
      <c r="D1" s="129"/>
      <c r="E1" s="129"/>
      <c r="F1" s="129"/>
      <c r="G1" s="73"/>
    </row>
    <row r="2" spans="1:7" ht="72" customHeight="1" x14ac:dyDescent="0.2">
      <c r="A2" s="131" t="s">
        <v>142</v>
      </c>
      <c r="B2" s="131"/>
      <c r="C2" s="131"/>
      <c r="D2" s="131"/>
      <c r="E2" s="131"/>
      <c r="F2" s="131"/>
      <c r="G2" s="74"/>
    </row>
    <row r="3" spans="1:7" s="76" customFormat="1" ht="40.5" customHeight="1" x14ac:dyDescent="0.2">
      <c r="A3" s="152" t="s">
        <v>115</v>
      </c>
      <c r="B3" s="152"/>
      <c r="C3" s="152"/>
      <c r="D3" s="152"/>
      <c r="E3" s="152"/>
      <c r="F3" s="152"/>
      <c r="G3" s="75"/>
    </row>
    <row r="4" spans="1:7" ht="30.75" customHeight="1" x14ac:dyDescent="0.2">
      <c r="A4" s="131" t="s">
        <v>138</v>
      </c>
      <c r="B4" s="131"/>
      <c r="C4" s="131"/>
      <c r="D4" s="131"/>
      <c r="E4" s="131"/>
      <c r="F4" s="131"/>
      <c r="G4" s="77"/>
    </row>
    <row r="5" spans="1:7" ht="15" x14ac:dyDescent="0.2">
      <c r="A5" s="78"/>
      <c r="B5" s="63"/>
      <c r="C5" s="63"/>
      <c r="D5" s="8" t="s">
        <v>137</v>
      </c>
      <c r="E5" s="142">
        <f ca="1">NOW()</f>
        <v>45756.602285069443</v>
      </c>
      <c r="F5" s="142"/>
      <c r="G5" s="63"/>
    </row>
    <row r="6" spans="1:7" ht="15" x14ac:dyDescent="0.2">
      <c r="A6" s="78"/>
      <c r="B6" s="63"/>
      <c r="C6" s="63"/>
      <c r="D6" s="63"/>
      <c r="E6" s="63"/>
      <c r="F6" s="63"/>
      <c r="G6" s="63"/>
    </row>
    <row r="7" spans="1:7" ht="15" x14ac:dyDescent="0.2">
      <c r="A7" s="78"/>
      <c r="B7" s="63"/>
      <c r="C7" s="63"/>
      <c r="D7" s="63"/>
      <c r="E7" s="63"/>
      <c r="F7" s="63"/>
      <c r="G7" s="63"/>
    </row>
    <row r="8" spans="1:7" ht="21" customHeight="1" x14ac:dyDescent="0.2">
      <c r="A8" s="8" t="s">
        <v>15</v>
      </c>
      <c r="B8" s="123"/>
      <c r="C8" s="123"/>
      <c r="D8" s="123"/>
      <c r="E8" s="123"/>
      <c r="F8" s="123"/>
    </row>
    <row r="9" spans="1:7" ht="29.25" customHeight="1" x14ac:dyDescent="0.2">
      <c r="A9" s="8" t="s">
        <v>77</v>
      </c>
      <c r="B9" s="123"/>
      <c r="C9" s="123"/>
      <c r="D9" s="123"/>
      <c r="E9" s="123"/>
      <c r="F9" s="123"/>
    </row>
    <row r="10" spans="1:7" ht="21" customHeight="1" x14ac:dyDescent="0.2">
      <c r="A10" s="8" t="s">
        <v>78</v>
      </c>
      <c r="B10" s="123"/>
      <c r="C10" s="123"/>
      <c r="D10" s="123"/>
      <c r="E10" s="123"/>
      <c r="F10" s="123"/>
    </row>
    <row r="11" spans="1:7" ht="21" customHeight="1" x14ac:dyDescent="0.2">
      <c r="A11" s="8" t="s">
        <v>79</v>
      </c>
      <c r="B11" s="123"/>
      <c r="C11" s="123"/>
      <c r="D11" s="123"/>
      <c r="E11" s="123"/>
      <c r="F11" s="123"/>
    </row>
    <row r="12" spans="1:7" ht="21" customHeight="1" x14ac:dyDescent="0.2">
      <c r="A12" s="8" t="s">
        <v>80</v>
      </c>
      <c r="B12" s="123"/>
      <c r="C12" s="123"/>
      <c r="D12" s="123"/>
      <c r="E12" s="123"/>
      <c r="F12" s="123"/>
    </row>
    <row r="13" spans="1:7" ht="32.25" customHeight="1" x14ac:dyDescent="0.2">
      <c r="A13" s="78"/>
      <c r="B13" s="34"/>
      <c r="C13" s="63"/>
      <c r="D13" s="63"/>
      <c r="E13" s="63"/>
      <c r="F13" s="63"/>
      <c r="G13" s="63"/>
    </row>
    <row r="14" spans="1:7" s="4" customFormat="1" ht="45" x14ac:dyDescent="0.2">
      <c r="A14" s="58" t="s">
        <v>16</v>
      </c>
      <c r="B14" s="58" t="s">
        <v>61</v>
      </c>
      <c r="C14" s="58" t="s">
        <v>112</v>
      </c>
      <c r="D14" s="59" t="s">
        <v>18</v>
      </c>
      <c r="E14" s="59" t="s">
        <v>113</v>
      </c>
    </row>
    <row r="15" spans="1:7" s="4" customFormat="1" ht="28.5" x14ac:dyDescent="0.2">
      <c r="A15" s="133" t="s">
        <v>20</v>
      </c>
      <c r="B15" s="13" t="s">
        <v>59</v>
      </c>
      <c r="C15" s="14"/>
      <c r="D15" s="13">
        <v>0.9</v>
      </c>
      <c r="E15" s="13">
        <f t="shared" ref="E15:E20" si="0">C15*D15</f>
        <v>0</v>
      </c>
    </row>
    <row r="16" spans="1:7" s="17" customFormat="1" ht="15" x14ac:dyDescent="0.2">
      <c r="A16" s="134"/>
      <c r="B16" s="13" t="s">
        <v>54</v>
      </c>
      <c r="C16" s="14"/>
      <c r="D16" s="13">
        <v>0.8</v>
      </c>
      <c r="E16" s="13">
        <f t="shared" si="0"/>
        <v>0</v>
      </c>
    </row>
    <row r="17" spans="1:5" s="17" customFormat="1" ht="15" x14ac:dyDescent="0.2">
      <c r="A17" s="134"/>
      <c r="B17" s="13" t="s">
        <v>37</v>
      </c>
      <c r="C17" s="14"/>
      <c r="D17" s="13">
        <v>0.4</v>
      </c>
      <c r="E17" s="13">
        <f t="shared" si="0"/>
        <v>0</v>
      </c>
    </row>
    <row r="18" spans="1:5" s="17" customFormat="1" ht="28.5" x14ac:dyDescent="0.2">
      <c r="A18" s="134"/>
      <c r="B18" s="13" t="s">
        <v>38</v>
      </c>
      <c r="C18" s="14"/>
      <c r="D18" s="13">
        <v>0.1</v>
      </c>
      <c r="E18" s="13">
        <f t="shared" si="0"/>
        <v>0</v>
      </c>
    </row>
    <row r="19" spans="1:5" s="17" customFormat="1" ht="28.5" x14ac:dyDescent="0.2">
      <c r="A19" s="134"/>
      <c r="B19" s="13" t="s">
        <v>39</v>
      </c>
      <c r="C19" s="14"/>
      <c r="D19" s="13">
        <v>0.2</v>
      </c>
      <c r="E19" s="13">
        <f t="shared" si="0"/>
        <v>0</v>
      </c>
    </row>
    <row r="20" spans="1:5" s="17" customFormat="1" ht="28.5" x14ac:dyDescent="0.2">
      <c r="A20" s="135"/>
      <c r="B20" s="13" t="s">
        <v>40</v>
      </c>
      <c r="C20" s="14"/>
      <c r="D20" s="13">
        <v>0.3</v>
      </c>
      <c r="E20" s="13">
        <f t="shared" si="0"/>
        <v>0</v>
      </c>
    </row>
    <row r="21" spans="1:5" s="4" customFormat="1" ht="15" x14ac:dyDescent="0.2">
      <c r="A21" s="17"/>
      <c r="B21" s="18" t="s">
        <v>21</v>
      </c>
      <c r="C21" s="19">
        <f>SUM(C15:C20)</f>
        <v>0</v>
      </c>
      <c r="D21" s="17"/>
      <c r="E21" s="17"/>
    </row>
    <row r="22" spans="1:5" s="4" customFormat="1" ht="30" x14ac:dyDescent="0.2">
      <c r="A22" s="17"/>
      <c r="B22" s="18" t="s">
        <v>22</v>
      </c>
      <c r="C22" s="17"/>
      <c r="D22" s="17"/>
      <c r="E22" s="19">
        <f>SUM(E15:E20)</f>
        <v>0</v>
      </c>
    </row>
    <row r="23" spans="1:5" s="4" customFormat="1" ht="31.5" x14ac:dyDescent="0.2">
      <c r="A23" s="17"/>
      <c r="B23" s="18" t="s">
        <v>23</v>
      </c>
      <c r="C23" s="17"/>
      <c r="D23" s="20">
        <f>IFERROR(E22/C21,0)</f>
        <v>0</v>
      </c>
      <c r="E23" s="17"/>
    </row>
    <row r="24" spans="1:5" s="4" customFormat="1" ht="15" x14ac:dyDescent="0.2">
      <c r="A24" s="17"/>
      <c r="B24" s="18"/>
      <c r="C24" s="17"/>
      <c r="D24" s="17"/>
      <c r="E24" s="17"/>
    </row>
    <row r="25" spans="1:5" s="4" customFormat="1" ht="14.25" customHeight="1" x14ac:dyDescent="0.2">
      <c r="A25" s="133" t="s">
        <v>24</v>
      </c>
      <c r="B25" s="13" t="s">
        <v>41</v>
      </c>
      <c r="C25" s="14"/>
      <c r="D25" s="13">
        <v>0.9</v>
      </c>
      <c r="E25" s="13">
        <f>C25*D25</f>
        <v>0</v>
      </c>
    </row>
    <row r="26" spans="1:5" s="4" customFormat="1" ht="14.25" customHeight="1" x14ac:dyDescent="0.2">
      <c r="A26" s="134"/>
      <c r="B26" s="13" t="s">
        <v>44</v>
      </c>
      <c r="C26" s="14"/>
      <c r="D26" s="13">
        <v>0.9</v>
      </c>
      <c r="E26" s="13">
        <f t="shared" ref="E26:E39" si="1">C26*D26</f>
        <v>0</v>
      </c>
    </row>
    <row r="27" spans="1:5" s="4" customFormat="1" ht="14.25" customHeight="1" x14ac:dyDescent="0.2">
      <c r="A27" s="134"/>
      <c r="B27" s="13" t="s">
        <v>43</v>
      </c>
      <c r="C27" s="14"/>
      <c r="D27" s="13">
        <v>0.8</v>
      </c>
      <c r="E27" s="13">
        <f t="shared" si="1"/>
        <v>0</v>
      </c>
    </row>
    <row r="28" spans="1:5" s="4" customFormat="1" ht="14.25" customHeight="1" x14ac:dyDescent="0.2">
      <c r="A28" s="135"/>
      <c r="B28" s="13" t="s">
        <v>42</v>
      </c>
      <c r="C28" s="14"/>
      <c r="D28" s="13">
        <v>1</v>
      </c>
      <c r="E28" s="13">
        <f t="shared" si="1"/>
        <v>0</v>
      </c>
    </row>
    <row r="29" spans="1:5" s="4" customFormat="1" ht="29.25" customHeight="1" x14ac:dyDescent="0.2">
      <c r="A29" s="133" t="s">
        <v>25</v>
      </c>
      <c r="B29" s="13" t="s">
        <v>48</v>
      </c>
      <c r="C29" s="14"/>
      <c r="D29" s="13">
        <v>0.7</v>
      </c>
      <c r="E29" s="13">
        <f t="shared" si="1"/>
        <v>0</v>
      </c>
    </row>
    <row r="30" spans="1:5" s="4" customFormat="1" ht="14.25" customHeight="1" x14ac:dyDescent="0.2">
      <c r="A30" s="134"/>
      <c r="B30" s="13" t="s">
        <v>49</v>
      </c>
      <c r="C30" s="14"/>
      <c r="D30" s="13">
        <v>0.6</v>
      </c>
      <c r="E30" s="13">
        <f t="shared" si="1"/>
        <v>0</v>
      </c>
    </row>
    <row r="31" spans="1:5" s="4" customFormat="1" ht="14.25" customHeight="1" x14ac:dyDescent="0.2">
      <c r="A31" s="134"/>
      <c r="B31" s="13" t="s">
        <v>50</v>
      </c>
      <c r="C31" s="14"/>
      <c r="D31" s="13">
        <v>0.7</v>
      </c>
      <c r="E31" s="13">
        <f t="shared" si="1"/>
        <v>0</v>
      </c>
    </row>
    <row r="32" spans="1:5" s="4" customFormat="1" ht="14.25" customHeight="1" x14ac:dyDescent="0.2">
      <c r="A32" s="134"/>
      <c r="B32" s="13" t="s">
        <v>51</v>
      </c>
      <c r="C32" s="14"/>
      <c r="D32" s="13">
        <v>0.2</v>
      </c>
      <c r="E32" s="13">
        <f t="shared" si="1"/>
        <v>0</v>
      </c>
    </row>
    <row r="33" spans="1:7" s="4" customFormat="1" ht="28.5" customHeight="1" x14ac:dyDescent="0.2">
      <c r="A33" s="134"/>
      <c r="B33" s="13" t="s">
        <v>60</v>
      </c>
      <c r="C33" s="14"/>
      <c r="D33" s="13">
        <v>0.2</v>
      </c>
      <c r="E33" s="13">
        <f t="shared" si="1"/>
        <v>0</v>
      </c>
    </row>
    <row r="34" spans="1:7" s="4" customFormat="1" ht="28.5" customHeight="1" x14ac:dyDescent="0.2">
      <c r="A34" s="134"/>
      <c r="B34" s="13" t="s">
        <v>52</v>
      </c>
      <c r="C34" s="14"/>
      <c r="D34" s="13">
        <v>0.1</v>
      </c>
      <c r="E34" s="13">
        <f t="shared" si="1"/>
        <v>0</v>
      </c>
    </row>
    <row r="35" spans="1:7" s="4" customFormat="1" ht="28.5" customHeight="1" x14ac:dyDescent="0.2">
      <c r="A35" s="158"/>
      <c r="B35" s="13" t="s">
        <v>68</v>
      </c>
      <c r="C35" s="14"/>
      <c r="D35" s="13">
        <v>0.5</v>
      </c>
      <c r="E35" s="13">
        <f t="shared" si="1"/>
        <v>0</v>
      </c>
    </row>
    <row r="36" spans="1:7" s="4" customFormat="1" ht="14.25" customHeight="1" x14ac:dyDescent="0.2">
      <c r="A36" s="158"/>
      <c r="B36" s="13" t="s">
        <v>69</v>
      </c>
      <c r="C36" s="14"/>
      <c r="D36" s="13">
        <v>0.2</v>
      </c>
      <c r="E36" s="13">
        <f t="shared" si="1"/>
        <v>0</v>
      </c>
    </row>
    <row r="37" spans="1:7" s="4" customFormat="1" ht="14.25" customHeight="1" x14ac:dyDescent="0.2">
      <c r="A37" s="159"/>
      <c r="B37" s="13" t="s">
        <v>70</v>
      </c>
      <c r="C37" s="14"/>
      <c r="D37" s="13">
        <v>0.1</v>
      </c>
      <c r="E37" s="13">
        <f t="shared" si="1"/>
        <v>0</v>
      </c>
    </row>
    <row r="38" spans="1:7" s="4" customFormat="1" ht="14.25" customHeight="1" x14ac:dyDescent="0.2">
      <c r="A38" s="133" t="s">
        <v>45</v>
      </c>
      <c r="B38" s="13" t="s">
        <v>46</v>
      </c>
      <c r="C38" s="14"/>
      <c r="D38" s="13">
        <v>0.1</v>
      </c>
      <c r="E38" s="13">
        <f t="shared" si="1"/>
        <v>0</v>
      </c>
    </row>
    <row r="39" spans="1:7" s="4" customFormat="1" ht="14.25" customHeight="1" x14ac:dyDescent="0.2">
      <c r="A39" s="135"/>
      <c r="B39" s="13" t="s">
        <v>47</v>
      </c>
      <c r="C39" s="14"/>
      <c r="D39" s="13">
        <v>0.2</v>
      </c>
      <c r="E39" s="13">
        <f t="shared" si="1"/>
        <v>0</v>
      </c>
    </row>
    <row r="40" spans="1:7" s="4" customFormat="1" ht="30" x14ac:dyDescent="0.2">
      <c r="A40" s="17"/>
      <c r="B40" s="17" t="s">
        <v>26</v>
      </c>
      <c r="C40" s="19">
        <f>SUM(C25:C39)</f>
        <v>0</v>
      </c>
      <c r="D40" s="17"/>
      <c r="E40" s="17"/>
    </row>
    <row r="41" spans="1:7" s="4" customFormat="1" ht="45" x14ac:dyDescent="0.2">
      <c r="B41" s="17" t="s">
        <v>27</v>
      </c>
      <c r="E41" s="19">
        <f>SUM(E25:E39)</f>
        <v>0</v>
      </c>
    </row>
    <row r="42" spans="1:7" s="4" customFormat="1" ht="31.5" x14ac:dyDescent="0.2">
      <c r="B42" s="17" t="s">
        <v>62</v>
      </c>
      <c r="D42" s="20">
        <f>IFERROR(E41/C40,0)</f>
        <v>0</v>
      </c>
      <c r="E42" s="22"/>
    </row>
    <row r="43" spans="1:7" ht="14.25" customHeight="1" x14ac:dyDescent="0.2">
      <c r="A43" s="78"/>
      <c r="B43" s="34"/>
      <c r="C43" s="63"/>
      <c r="D43" s="63"/>
      <c r="E43" s="63"/>
      <c r="F43" s="63"/>
      <c r="G43" s="63"/>
    </row>
    <row r="44" spans="1:7" ht="20.25" customHeight="1" x14ac:dyDescent="0.2">
      <c r="A44" s="160" t="s">
        <v>34</v>
      </c>
      <c r="B44" s="160"/>
      <c r="C44" s="79" t="s">
        <v>116</v>
      </c>
      <c r="D44" s="80">
        <f>E41+E22</f>
        <v>0</v>
      </c>
      <c r="E44" s="81" t="s">
        <v>117</v>
      </c>
    </row>
    <row r="45" spans="1:7" ht="7.5" customHeight="1" x14ac:dyDescent="0.2">
      <c r="A45" s="78"/>
      <c r="B45" s="63"/>
      <c r="C45" s="63"/>
      <c r="D45" s="64"/>
      <c r="E45" s="82"/>
    </row>
    <row r="46" spans="1:7" ht="20.25" customHeight="1" x14ac:dyDescent="0.2">
      <c r="A46" s="160" t="s">
        <v>35</v>
      </c>
      <c r="B46" s="160"/>
      <c r="C46" s="79" t="s">
        <v>118</v>
      </c>
      <c r="D46" s="92"/>
      <c r="E46" s="81" t="s">
        <v>1</v>
      </c>
    </row>
    <row r="47" spans="1:7" x14ac:dyDescent="0.2">
      <c r="A47" s="4"/>
      <c r="B47" s="4"/>
      <c r="C47" s="4"/>
      <c r="D47" s="4"/>
      <c r="E47" s="4"/>
      <c r="F47" s="4"/>
      <c r="G47" s="4"/>
    </row>
    <row r="48" spans="1:7" ht="42.75" x14ac:dyDescent="0.2">
      <c r="A48" s="4"/>
      <c r="B48" s="4" t="s">
        <v>127</v>
      </c>
      <c r="C48" s="161" t="s">
        <v>143</v>
      </c>
      <c r="D48" s="161"/>
      <c r="E48" s="162" t="str">
        <f>IF(OR(C48="Kostra 2010R",C48="Kostra 2020"),"Bitte WBH-Mitte oder Kostra-Kachelnummer wählen."," ")</f>
        <v xml:space="preserve"> </v>
      </c>
      <c r="F48" s="162"/>
      <c r="G48" s="109"/>
    </row>
    <row r="49" spans="1:7" ht="15" thickBot="1" x14ac:dyDescent="0.25">
      <c r="A49" s="4"/>
      <c r="B49" s="4"/>
      <c r="C49" s="4"/>
      <c r="D49" s="89">
        <f>VLOOKUP(C48,Daten!AB2:AC26,2,FALSE)</f>
        <v>2</v>
      </c>
      <c r="E49" s="4"/>
      <c r="F49" s="4"/>
      <c r="G49" s="4"/>
    </row>
    <row r="50" spans="1:7" ht="15" x14ac:dyDescent="0.2">
      <c r="A50" s="4"/>
      <c r="B50" s="4"/>
      <c r="C50" s="65"/>
      <c r="D50" s="155" t="s">
        <v>114</v>
      </c>
      <c r="E50" s="156"/>
      <c r="F50" s="4"/>
      <c r="G50" s="4"/>
    </row>
    <row r="51" spans="1:7" ht="17.25" thickBot="1" x14ac:dyDescent="0.25">
      <c r="A51" s="4"/>
      <c r="B51" s="4"/>
      <c r="C51" s="66" t="s">
        <v>4</v>
      </c>
      <c r="D51" s="67" t="s">
        <v>119</v>
      </c>
      <c r="E51" s="68" t="s">
        <v>120</v>
      </c>
      <c r="F51" s="4"/>
      <c r="G51" s="4"/>
    </row>
    <row r="52" spans="1:7" x14ac:dyDescent="0.2">
      <c r="A52" s="4"/>
      <c r="B52" s="4"/>
      <c r="C52" s="69">
        <v>5</v>
      </c>
      <c r="D52" s="113">
        <f>VLOOKUP(C52,Daten!$C$4:$Z$24,'Formel 22'!$D$49,FALSE)</f>
        <v>247.3</v>
      </c>
      <c r="E52" s="90">
        <f t="shared" ref="E52:E72" si="2">$D$44*D52/10000*C52*1.15*0.06-C52*1.15*$D$46*0.06</f>
        <v>0</v>
      </c>
      <c r="F52" s="4"/>
      <c r="G52" s="4"/>
    </row>
    <row r="53" spans="1:7" x14ac:dyDescent="0.2">
      <c r="A53" s="4"/>
      <c r="B53" s="4"/>
      <c r="C53" s="71">
        <v>10</v>
      </c>
      <c r="D53" s="114">
        <f>VLOOKUP(C53,Daten!$C$4:$Z$24,'Formel 22'!$D$49,FALSE)</f>
        <v>175.3</v>
      </c>
      <c r="E53" s="70">
        <f t="shared" si="2"/>
        <v>0</v>
      </c>
      <c r="F53" s="4"/>
      <c r="G53" s="4"/>
    </row>
    <row r="54" spans="1:7" x14ac:dyDescent="0.2">
      <c r="A54" s="4"/>
      <c r="B54" s="4"/>
      <c r="C54" s="71">
        <v>15</v>
      </c>
      <c r="D54" s="114">
        <f>VLOOKUP(C54,Daten!$C$4:$Z$24,'Formel 22'!$D$49,FALSE)</f>
        <v>144.1</v>
      </c>
      <c r="E54" s="70">
        <f t="shared" si="2"/>
        <v>0</v>
      </c>
      <c r="F54" s="4"/>
      <c r="G54" s="4"/>
    </row>
    <row r="55" spans="1:7" x14ac:dyDescent="0.2">
      <c r="A55" s="4"/>
      <c r="B55" s="4"/>
      <c r="C55" s="71">
        <v>20</v>
      </c>
      <c r="D55" s="114">
        <f>VLOOKUP(C55,Daten!$C$4:$Z$24,'Formel 22'!$D$49,FALSE)</f>
        <v>125.6</v>
      </c>
      <c r="E55" s="70">
        <f t="shared" si="2"/>
        <v>0</v>
      </c>
      <c r="F55" s="4"/>
      <c r="G55" s="4"/>
    </row>
    <row r="56" spans="1:7" x14ac:dyDescent="0.2">
      <c r="A56" s="4"/>
      <c r="B56" s="4"/>
      <c r="C56" s="71">
        <v>30</v>
      </c>
      <c r="D56" s="114">
        <f>VLOOKUP(C56,Daten!$C$4:$Z$24,'Formel 22'!$D$49,FALSE)</f>
        <v>103.8</v>
      </c>
      <c r="E56" s="70">
        <f t="shared" si="2"/>
        <v>0</v>
      </c>
      <c r="F56" s="4"/>
      <c r="G56" s="4"/>
    </row>
    <row r="57" spans="1:7" x14ac:dyDescent="0.2">
      <c r="A57" s="4"/>
      <c r="B57" s="4"/>
      <c r="C57" s="71">
        <v>45</v>
      </c>
      <c r="D57" s="114">
        <f>VLOOKUP(C57,Daten!$C$4:$Z$24,'Formel 22'!$D$49,FALSE)</f>
        <v>86.1</v>
      </c>
      <c r="E57" s="70">
        <f t="shared" si="2"/>
        <v>0</v>
      </c>
      <c r="F57" s="4"/>
      <c r="G57" s="4"/>
    </row>
    <row r="58" spans="1:7" x14ac:dyDescent="0.2">
      <c r="A58" s="4"/>
      <c r="B58" s="4"/>
      <c r="C58" s="71">
        <v>60</v>
      </c>
      <c r="D58" s="114">
        <f>VLOOKUP(C58,Daten!$C$4:$Z$24,'Formel 22'!$D$49,FALSE)</f>
        <v>75.5</v>
      </c>
      <c r="E58" s="70">
        <f t="shared" si="2"/>
        <v>0</v>
      </c>
      <c r="F58" s="4"/>
      <c r="G58" s="4"/>
    </row>
    <row r="59" spans="1:7" x14ac:dyDescent="0.2">
      <c r="A59" s="4"/>
      <c r="B59" s="4"/>
      <c r="C59" s="71">
        <v>90</v>
      </c>
      <c r="D59" s="114">
        <f>VLOOKUP(C59,Daten!$C$4:$Z$24,'Formel 22'!$D$49,FALSE)</f>
        <v>63.3</v>
      </c>
      <c r="E59" s="70">
        <f t="shared" si="2"/>
        <v>0</v>
      </c>
      <c r="F59" s="4"/>
      <c r="G59" s="4"/>
    </row>
    <row r="60" spans="1:7" x14ac:dyDescent="0.2">
      <c r="A60" s="4"/>
      <c r="B60" s="4"/>
      <c r="C60" s="71">
        <v>120</v>
      </c>
      <c r="D60" s="114">
        <f>VLOOKUP(C60,Daten!$C$4:$Z$24,'Formel 22'!$D$49,FALSE)</f>
        <v>50.7</v>
      </c>
      <c r="E60" s="70">
        <f t="shared" si="2"/>
        <v>0</v>
      </c>
      <c r="F60" s="4"/>
      <c r="G60" s="4"/>
    </row>
    <row r="61" spans="1:7" x14ac:dyDescent="0.2">
      <c r="A61" s="4"/>
      <c r="B61" s="4"/>
      <c r="C61" s="71">
        <v>180</v>
      </c>
      <c r="D61" s="114">
        <f>VLOOKUP(C61,Daten!$C$4:$Z$24,'Formel 22'!$D$49,FALSE)</f>
        <v>37.1</v>
      </c>
      <c r="E61" s="70">
        <f t="shared" si="2"/>
        <v>0</v>
      </c>
      <c r="F61" s="4"/>
      <c r="G61" s="4"/>
    </row>
    <row r="62" spans="1:7" x14ac:dyDescent="0.2">
      <c r="A62" s="4"/>
      <c r="B62" s="4"/>
      <c r="C62" s="71">
        <v>240</v>
      </c>
      <c r="D62" s="114">
        <f>VLOOKUP(C62,Daten!$C$4:$Z$24,'Formel 22'!$D$49,FALSE)</f>
        <v>29.8</v>
      </c>
      <c r="E62" s="70">
        <f t="shared" si="2"/>
        <v>0</v>
      </c>
      <c r="F62" s="4"/>
      <c r="G62" s="4"/>
    </row>
    <row r="63" spans="1:7" x14ac:dyDescent="0.2">
      <c r="A63" s="4"/>
      <c r="B63" s="4"/>
      <c r="C63" s="71">
        <v>360</v>
      </c>
      <c r="D63" s="114">
        <f>VLOOKUP(C63,Daten!$C$4:$Z$24,'Formel 22'!$D$49,FALSE)</f>
        <v>21.9</v>
      </c>
      <c r="E63" s="70">
        <f t="shared" si="2"/>
        <v>0</v>
      </c>
      <c r="F63" s="4"/>
      <c r="G63" s="4"/>
    </row>
    <row r="64" spans="1:7" x14ac:dyDescent="0.2">
      <c r="A64" s="4"/>
      <c r="B64" s="4"/>
      <c r="C64" s="71">
        <v>540</v>
      </c>
      <c r="D64" s="114">
        <f>VLOOKUP(C64,Daten!$C$4:$Z$24,'Formel 22'!$D$49,FALSE)</f>
        <v>16</v>
      </c>
      <c r="E64" s="70">
        <f t="shared" si="2"/>
        <v>0</v>
      </c>
      <c r="F64" s="4"/>
      <c r="G64" s="4"/>
    </row>
    <row r="65" spans="1:7" x14ac:dyDescent="0.2">
      <c r="A65" s="4"/>
      <c r="B65" s="4"/>
      <c r="C65" s="71">
        <v>720</v>
      </c>
      <c r="D65" s="114">
        <f>VLOOKUP(C65,Daten!$C$4:$Z$24,'Formel 22'!$D$49,FALSE)</f>
        <v>12.9</v>
      </c>
      <c r="E65" s="70">
        <f t="shared" si="2"/>
        <v>0</v>
      </c>
      <c r="F65" s="4"/>
      <c r="G65" s="4"/>
    </row>
    <row r="66" spans="1:7" x14ac:dyDescent="0.2">
      <c r="A66" s="4"/>
      <c r="B66" s="4"/>
      <c r="C66" s="69">
        <v>1080</v>
      </c>
      <c r="D66" s="114">
        <f>VLOOKUP(C66,Daten!$C$4:$Z$24,'Formel 22'!$D$49,FALSE)</f>
        <v>9.5</v>
      </c>
      <c r="E66" s="70">
        <f t="shared" si="2"/>
        <v>0</v>
      </c>
      <c r="F66" s="4"/>
      <c r="G66" s="4"/>
    </row>
    <row r="67" spans="1:7" x14ac:dyDescent="0.2">
      <c r="A67" s="4"/>
      <c r="B67" s="4"/>
      <c r="C67" s="71">
        <v>1440</v>
      </c>
      <c r="D67" s="114">
        <f>VLOOKUP(C67,Daten!$C$4:$Z$24,'Formel 22'!$D$49,FALSE)</f>
        <v>7.6</v>
      </c>
      <c r="E67" s="70">
        <f t="shared" si="2"/>
        <v>0</v>
      </c>
      <c r="F67" s="4"/>
      <c r="G67" s="4"/>
    </row>
    <row r="68" spans="1:7" x14ac:dyDescent="0.2">
      <c r="A68" s="4"/>
      <c r="B68" s="4"/>
      <c r="C68" s="71">
        <v>2880</v>
      </c>
      <c r="D68" s="114">
        <f>VLOOKUP(C68,Daten!$C$4:$Z$24,'Formel 22'!$D$49,FALSE)</f>
        <v>4.5</v>
      </c>
      <c r="E68" s="70">
        <f t="shared" si="2"/>
        <v>0</v>
      </c>
      <c r="F68" s="4"/>
      <c r="G68" s="4"/>
    </row>
    <row r="69" spans="1:7" x14ac:dyDescent="0.2">
      <c r="A69" s="4"/>
      <c r="B69" s="4"/>
      <c r="C69" s="71">
        <v>4320</v>
      </c>
      <c r="D69" s="114">
        <f>VLOOKUP(C69,Daten!$C$4:$Z$24,'Formel 22'!$D$49,FALSE)</f>
        <v>3.4</v>
      </c>
      <c r="E69" s="70">
        <f t="shared" si="2"/>
        <v>0</v>
      </c>
      <c r="F69" s="4"/>
      <c r="G69" s="4"/>
    </row>
    <row r="70" spans="1:7" x14ac:dyDescent="0.2">
      <c r="A70" s="4"/>
      <c r="B70" s="4"/>
      <c r="C70" s="71">
        <v>5760</v>
      </c>
      <c r="D70" s="114">
        <f>VLOOKUP(C70,Daten!$C$4:$Z$24,'Formel 22'!$D$49,FALSE)</f>
        <v>2.9</v>
      </c>
      <c r="E70" s="70">
        <f t="shared" si="2"/>
        <v>0</v>
      </c>
      <c r="F70" s="4"/>
      <c r="G70" s="4"/>
    </row>
    <row r="71" spans="1:7" x14ac:dyDescent="0.2">
      <c r="A71" s="4"/>
      <c r="B71" s="4"/>
      <c r="C71" s="71">
        <v>7200</v>
      </c>
      <c r="D71" s="114">
        <f>VLOOKUP(C71,Daten!$C$4:$Z$24,'Formel 22'!$D$49,FALSE)</f>
        <v>2.5</v>
      </c>
      <c r="E71" s="70">
        <f t="shared" si="2"/>
        <v>0</v>
      </c>
      <c r="F71" s="4"/>
      <c r="G71" s="4"/>
    </row>
    <row r="72" spans="1:7" ht="15" thickBot="1" x14ac:dyDescent="0.25">
      <c r="A72" s="4"/>
      <c r="B72" s="4"/>
      <c r="C72" s="72">
        <v>8640</v>
      </c>
      <c r="D72" s="115">
        <f>VLOOKUP(C72,Daten!$C$4:$Z$24,'Formel 22'!$D$49,FALSE)</f>
        <v>2.2000000000000002</v>
      </c>
      <c r="E72" s="91">
        <f t="shared" si="2"/>
        <v>0</v>
      </c>
      <c r="F72" s="4"/>
      <c r="G72" s="4"/>
    </row>
    <row r="73" spans="1:7" ht="15.75" customHeight="1" x14ac:dyDescent="0.2">
      <c r="A73" s="4"/>
      <c r="B73" s="4"/>
      <c r="F73" s="4"/>
      <c r="G73" s="4"/>
    </row>
    <row r="74" spans="1:7" ht="15" thickBot="1" x14ac:dyDescent="0.25">
      <c r="A74" s="4"/>
      <c r="B74" s="4"/>
      <c r="C74" s="4"/>
      <c r="D74" s="4"/>
      <c r="E74" s="4"/>
      <c r="F74" s="4"/>
      <c r="G74" s="4"/>
    </row>
    <row r="75" spans="1:7" ht="37.5" customHeight="1" thickBot="1" x14ac:dyDescent="0.25">
      <c r="A75" s="153" t="s">
        <v>122</v>
      </c>
      <c r="B75" s="154"/>
      <c r="C75" s="154"/>
      <c r="D75" s="83">
        <f>MAX(E52:E72)</f>
        <v>0</v>
      </c>
      <c r="E75" s="84" t="s">
        <v>36</v>
      </c>
      <c r="G75" s="5"/>
    </row>
    <row r="76" spans="1:7" x14ac:dyDescent="0.2">
      <c r="A76" s="157" t="s">
        <v>121</v>
      </c>
      <c r="B76" s="157"/>
      <c r="C76" s="157"/>
      <c r="D76" s="4"/>
      <c r="E76" s="4"/>
      <c r="F76" s="4"/>
      <c r="G76" s="4"/>
    </row>
    <row r="77" spans="1:7" x14ac:dyDescent="0.2">
      <c r="A77" s="4"/>
      <c r="B77" s="4"/>
      <c r="C77" s="4"/>
      <c r="D77" s="4"/>
      <c r="E77" s="4"/>
      <c r="F77" s="4"/>
      <c r="G77" s="4"/>
    </row>
  </sheetData>
  <sheetProtection algorithmName="SHA-512" hashValue="u60bGDbnoXPhWfzpQ2NQn1MpDMtETbsamjjuKJyU+sC7R4x1kc193erBGuRrNvSqudDUMEYQRW52/kXBIxANDg==" saltValue="uXG9BryXACf81bc7Dgpbzg==" spinCount="100000" sheet="1" selectLockedCells="1"/>
  <mergeCells count="21">
    <mergeCell ref="A75:C75"/>
    <mergeCell ref="D50:E50"/>
    <mergeCell ref="A76:C76"/>
    <mergeCell ref="A29:A37"/>
    <mergeCell ref="A46:B46"/>
    <mergeCell ref="C48:D48"/>
    <mergeCell ref="A38:A39"/>
    <mergeCell ref="A44:B44"/>
    <mergeCell ref="E48:F48"/>
    <mergeCell ref="A15:A20"/>
    <mergeCell ref="A25:A28"/>
    <mergeCell ref="A1:F1"/>
    <mergeCell ref="A2:F2"/>
    <mergeCell ref="A3:F3"/>
    <mergeCell ref="B12:F12"/>
    <mergeCell ref="E5:F5"/>
    <mergeCell ref="A4:F4"/>
    <mergeCell ref="B8:F8"/>
    <mergeCell ref="B9:F9"/>
    <mergeCell ref="B10:F10"/>
    <mergeCell ref="B11:F11"/>
  </mergeCells>
  <conditionalFormatting sqref="D75">
    <cfRule type="cellIs" dxfId="2" priority="1" operator="lessThanOrEqual">
      <formula>0</formula>
    </cfRule>
  </conditionalFormatting>
  <conditionalFormatting sqref="E52:E72">
    <cfRule type="cellIs" dxfId="1" priority="2" operator="lessThan">
      <formula>0</formula>
    </cfRule>
  </conditionalFormatting>
  <pageMargins left="1.4960629921259843" right="0.70866141732283472" top="0.39370078740157483" bottom="0.39370078740157483" header="0.11811023622047245" footer="0.11811023622047245"/>
  <pageSetup paperSize="9" scale="52" fitToWidth="0" orientation="portrait" r:id="rId1"/>
  <headerFooter>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C533FD2-EEAF-4FD3-8DDB-5EE472FF2F3A}">
          <x14:formula1>
            <xm:f>Daten!$A$3:$A$18</xm:f>
          </x14:formula1>
          <xm:sqref>B10</xm:sqref>
        </x14:dataValidation>
        <x14:dataValidation type="list" allowBlank="1" showInputMessage="1" showErrorMessage="1" xr:uid="{E5D0E0B6-0730-4BC3-89B1-C14502CBFAA6}">
          <x14:formula1>
            <xm:f>Daten!$B$2:$B$26</xm:f>
          </x14:formula1>
          <xm:sqref>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1"/>
  <sheetViews>
    <sheetView workbookViewId="0">
      <selection activeCell="C14" sqref="C14"/>
    </sheetView>
  </sheetViews>
  <sheetFormatPr baseColWidth="10" defaultColWidth="11.42578125" defaultRowHeight="14.25" x14ac:dyDescent="0.2"/>
  <cols>
    <col min="1" max="1" width="22.85546875" style="4" customWidth="1"/>
    <col min="2" max="2" width="49" style="4" customWidth="1"/>
    <col min="3" max="3" width="18.5703125" style="4" bestFit="1" customWidth="1"/>
    <col min="4" max="4" width="9.5703125" style="4" customWidth="1"/>
    <col min="5" max="5" width="12.140625" style="4" customWidth="1"/>
    <col min="6" max="16384" width="11.42578125" style="4"/>
  </cols>
  <sheetData>
    <row r="1" spans="1:8" ht="22.5" customHeight="1" x14ac:dyDescent="0.2">
      <c r="A1" s="129" t="s">
        <v>141</v>
      </c>
      <c r="B1" s="129"/>
      <c r="C1" s="129"/>
      <c r="D1" s="129"/>
      <c r="E1" s="129"/>
      <c r="F1" s="129"/>
    </row>
    <row r="2" spans="1:8" ht="42" customHeight="1" x14ac:dyDescent="0.2">
      <c r="A2" s="131" t="s">
        <v>142</v>
      </c>
      <c r="B2" s="131"/>
      <c r="C2" s="131"/>
      <c r="D2" s="131"/>
      <c r="E2" s="131"/>
      <c r="F2" s="131"/>
    </row>
    <row r="3" spans="1:8" ht="37.5" customHeight="1" x14ac:dyDescent="0.2">
      <c r="A3" s="152" t="s">
        <v>129</v>
      </c>
      <c r="B3" s="152"/>
      <c r="C3" s="152"/>
      <c r="D3" s="152"/>
      <c r="E3" s="152"/>
      <c r="F3" s="152"/>
    </row>
    <row r="4" spans="1:8" s="6" customFormat="1" ht="39" customHeight="1" x14ac:dyDescent="0.2">
      <c r="A4" s="131" t="s">
        <v>128</v>
      </c>
      <c r="B4" s="131"/>
      <c r="C4" s="131"/>
      <c r="D4" s="131"/>
      <c r="E4" s="131"/>
      <c r="F4" s="93"/>
    </row>
    <row r="5" spans="1:8" s="6" customFormat="1" ht="17.25" customHeight="1" x14ac:dyDescent="0.2">
      <c r="A5" s="98"/>
      <c r="B5" s="98"/>
      <c r="C5" s="98"/>
      <c r="D5" s="8" t="s">
        <v>137</v>
      </c>
      <c r="E5" s="142">
        <f ca="1">NOW()</f>
        <v>45756.602285069443</v>
      </c>
      <c r="F5" s="142"/>
    </row>
    <row r="6" spans="1:8" s="6" customFormat="1" ht="9" customHeight="1" x14ac:dyDescent="0.2">
      <c r="A6" s="98"/>
      <c r="B6" s="98"/>
      <c r="C6" s="98"/>
      <c r="D6" s="98"/>
      <c r="E6" s="98"/>
      <c r="F6" s="98"/>
    </row>
    <row r="7" spans="1:8" s="6" customFormat="1" ht="9" customHeight="1" x14ac:dyDescent="0.2">
      <c r="A7" s="98"/>
      <c r="B7" s="98"/>
      <c r="C7" s="98"/>
      <c r="D7" s="98"/>
      <c r="E7" s="98"/>
      <c r="F7" s="98"/>
    </row>
    <row r="8" spans="1:8" ht="23.25" customHeight="1" x14ac:dyDescent="0.2">
      <c r="A8" s="8" t="s">
        <v>15</v>
      </c>
      <c r="B8" s="123"/>
      <c r="C8" s="123"/>
      <c r="D8" s="123"/>
      <c r="E8" s="123"/>
      <c r="F8" s="123"/>
    </row>
    <row r="9" spans="1:8" ht="23.25" customHeight="1" x14ac:dyDescent="0.2">
      <c r="A9" s="8" t="s">
        <v>77</v>
      </c>
      <c r="B9" s="123"/>
      <c r="C9" s="123"/>
      <c r="D9" s="123"/>
      <c r="E9" s="123"/>
      <c r="F9" s="123"/>
    </row>
    <row r="10" spans="1:8" ht="23.25" customHeight="1" x14ac:dyDescent="0.2">
      <c r="A10" s="8" t="s">
        <v>78</v>
      </c>
      <c r="B10" s="123"/>
      <c r="C10" s="123"/>
      <c r="D10" s="123"/>
      <c r="E10" s="123"/>
      <c r="F10" s="123"/>
    </row>
    <row r="11" spans="1:8" ht="23.25" customHeight="1" x14ac:dyDescent="0.2">
      <c r="A11" s="8" t="s">
        <v>79</v>
      </c>
      <c r="B11" s="123"/>
      <c r="C11" s="123"/>
      <c r="D11" s="123"/>
      <c r="E11" s="123"/>
      <c r="F11" s="123"/>
    </row>
    <row r="12" spans="1:8" ht="23.25" customHeight="1" x14ac:dyDescent="0.2">
      <c r="A12" s="8" t="s">
        <v>80</v>
      </c>
      <c r="B12" s="123"/>
      <c r="C12" s="123"/>
      <c r="D12" s="123"/>
      <c r="E12" s="123"/>
      <c r="F12" s="123"/>
    </row>
    <row r="13" spans="1:8" ht="15" x14ac:dyDescent="0.2">
      <c r="A13" s="8"/>
      <c r="B13" s="63"/>
      <c r="C13" s="63"/>
    </row>
    <row r="14" spans="1:8" ht="27" customHeight="1" x14ac:dyDescent="0.2">
      <c r="A14" s="145" t="s">
        <v>127</v>
      </c>
      <c r="B14" s="145"/>
      <c r="C14" s="112" t="s">
        <v>143</v>
      </c>
      <c r="D14" s="122" t="str">
        <f>IF(OR(C14="Kostra 2010R",C14="Kostra 2020"),"Bitte WBH-Mitte oder Kostra-Kachelnummer wählen."," ")</f>
        <v xml:space="preserve"> </v>
      </c>
      <c r="E14" s="122"/>
      <c r="F14" s="122"/>
      <c r="G14" s="5"/>
      <c r="H14" s="5"/>
    </row>
    <row r="15" spans="1:8" ht="18" x14ac:dyDescent="0.2">
      <c r="A15" s="12"/>
      <c r="B15" s="11"/>
      <c r="C15" s="108">
        <f>VLOOKUP(C14,Daten!$AB$2:$AC$26,2,FALSE)</f>
        <v>2</v>
      </c>
    </row>
    <row r="16" spans="1:8" ht="15" x14ac:dyDescent="0.2">
      <c r="A16" s="8"/>
      <c r="B16" s="63"/>
      <c r="C16" s="63"/>
    </row>
    <row r="17" spans="1:6" ht="15" x14ac:dyDescent="0.2">
      <c r="A17" s="8"/>
      <c r="B17" s="63"/>
      <c r="C17" s="63"/>
    </row>
    <row r="18" spans="1:6" ht="18" x14ac:dyDescent="0.2">
      <c r="A18" s="60" t="s">
        <v>63</v>
      </c>
      <c r="B18" s="61">
        <f>C27+C46</f>
        <v>0</v>
      </c>
    </row>
    <row r="20" spans="1:6" ht="33" x14ac:dyDescent="0.2">
      <c r="A20" s="58" t="s">
        <v>16</v>
      </c>
      <c r="B20" s="58" t="s">
        <v>61</v>
      </c>
      <c r="C20" s="58" t="s">
        <v>17</v>
      </c>
      <c r="D20" s="59" t="s">
        <v>18</v>
      </c>
      <c r="E20" s="59" t="s">
        <v>64</v>
      </c>
      <c r="F20" s="58" t="s">
        <v>19</v>
      </c>
    </row>
    <row r="21" spans="1:6" ht="31.5" customHeight="1" x14ac:dyDescent="0.2">
      <c r="A21" s="133" t="s">
        <v>20</v>
      </c>
      <c r="B21" s="13" t="s">
        <v>53</v>
      </c>
      <c r="C21" s="14"/>
      <c r="D21" s="13">
        <v>1</v>
      </c>
      <c r="E21" s="16" t="s">
        <v>65</v>
      </c>
      <c r="F21" s="13">
        <f t="shared" ref="F21:F26" si="0">C21*D21</f>
        <v>0</v>
      </c>
    </row>
    <row r="22" spans="1:6" s="17" customFormat="1" ht="15" x14ac:dyDescent="0.2">
      <c r="A22" s="134"/>
      <c r="B22" s="13" t="s">
        <v>54</v>
      </c>
      <c r="C22" s="14"/>
      <c r="D22" s="13">
        <v>0.8</v>
      </c>
      <c r="E22" s="16" t="s">
        <v>65</v>
      </c>
      <c r="F22" s="13">
        <f t="shared" si="0"/>
        <v>0</v>
      </c>
    </row>
    <row r="23" spans="1:6" s="17" customFormat="1" ht="15" x14ac:dyDescent="0.2">
      <c r="A23" s="134"/>
      <c r="B23" s="13" t="s">
        <v>37</v>
      </c>
      <c r="C23" s="14"/>
      <c r="D23" s="13">
        <v>0.7</v>
      </c>
      <c r="E23" s="16" t="s">
        <v>65</v>
      </c>
      <c r="F23" s="13">
        <f t="shared" si="0"/>
        <v>0</v>
      </c>
    </row>
    <row r="24" spans="1:6" s="17" customFormat="1" ht="15" x14ac:dyDescent="0.2">
      <c r="A24" s="134"/>
      <c r="B24" s="13" t="s">
        <v>38</v>
      </c>
      <c r="C24" s="14"/>
      <c r="D24" s="13">
        <v>0.2</v>
      </c>
      <c r="E24" s="16" t="s">
        <v>65</v>
      </c>
      <c r="F24" s="13">
        <f t="shared" si="0"/>
        <v>0</v>
      </c>
    </row>
    <row r="25" spans="1:6" s="17" customFormat="1" ht="15" x14ac:dyDescent="0.2">
      <c r="A25" s="134"/>
      <c r="B25" s="13" t="s">
        <v>39</v>
      </c>
      <c r="C25" s="14"/>
      <c r="D25" s="13">
        <v>0.4</v>
      </c>
      <c r="E25" s="16" t="s">
        <v>65</v>
      </c>
      <c r="F25" s="13">
        <f t="shared" si="0"/>
        <v>0</v>
      </c>
    </row>
    <row r="26" spans="1:6" s="17" customFormat="1" ht="15" x14ac:dyDescent="0.2">
      <c r="A26" s="135"/>
      <c r="B26" s="13" t="s">
        <v>40</v>
      </c>
      <c r="C26" s="14"/>
      <c r="D26" s="13">
        <v>0.5</v>
      </c>
      <c r="E26" s="16" t="s">
        <v>65</v>
      </c>
      <c r="F26" s="13">
        <f t="shared" si="0"/>
        <v>0</v>
      </c>
    </row>
    <row r="27" spans="1:6" ht="15" x14ac:dyDescent="0.2">
      <c r="A27" s="17"/>
      <c r="B27" s="18" t="s">
        <v>21</v>
      </c>
      <c r="C27" s="19">
        <f>SUM(C21:C26)</f>
        <v>0</v>
      </c>
      <c r="D27" s="17"/>
      <c r="E27" s="17"/>
      <c r="F27" s="17"/>
    </row>
    <row r="28" spans="1:6" ht="15" x14ac:dyDescent="0.2">
      <c r="A28" s="17"/>
      <c r="B28" s="18" t="s">
        <v>22</v>
      </c>
      <c r="C28" s="17"/>
      <c r="D28" s="17"/>
      <c r="E28" s="17"/>
      <c r="F28" s="19">
        <f>SUM(F21:F26)</f>
        <v>0</v>
      </c>
    </row>
    <row r="29" spans="1:6" ht="15.75" customHeight="1" x14ac:dyDescent="0.2">
      <c r="A29" s="17"/>
      <c r="B29" s="18" t="s">
        <v>23</v>
      </c>
      <c r="C29" s="17"/>
      <c r="D29" s="20">
        <f>IFERROR(F28/C27,0)</f>
        <v>0</v>
      </c>
      <c r="E29" s="20"/>
      <c r="F29" s="17"/>
    </row>
    <row r="30" spans="1:6" ht="15" x14ac:dyDescent="0.2">
      <c r="A30" s="17"/>
      <c r="B30" s="18"/>
      <c r="C30" s="17"/>
      <c r="D30" s="17"/>
      <c r="E30" s="6"/>
      <c r="F30" s="17"/>
    </row>
    <row r="31" spans="1:6" ht="14.25" customHeight="1" x14ac:dyDescent="0.2">
      <c r="A31" s="133" t="s">
        <v>24</v>
      </c>
      <c r="B31" s="13" t="s">
        <v>41</v>
      </c>
      <c r="C31" s="14"/>
      <c r="D31" s="13">
        <v>1</v>
      </c>
      <c r="E31" s="21"/>
      <c r="F31" s="13">
        <f>C31*D31</f>
        <v>0</v>
      </c>
    </row>
    <row r="32" spans="1:6" ht="14.25" customHeight="1" x14ac:dyDescent="0.2">
      <c r="A32" s="134"/>
      <c r="B32" s="13" t="s">
        <v>44</v>
      </c>
      <c r="C32" s="14"/>
      <c r="D32" s="13">
        <v>1</v>
      </c>
      <c r="E32" s="21"/>
      <c r="F32" s="13">
        <f t="shared" ref="F32:F45" si="1">C32*D32</f>
        <v>0</v>
      </c>
    </row>
    <row r="33" spans="1:6" ht="14.25" customHeight="1" x14ac:dyDescent="0.2">
      <c r="A33" s="134"/>
      <c r="B33" s="13" t="s">
        <v>43</v>
      </c>
      <c r="C33" s="14"/>
      <c r="D33" s="13">
        <v>1</v>
      </c>
      <c r="E33" s="21"/>
      <c r="F33" s="13">
        <f t="shared" si="1"/>
        <v>0</v>
      </c>
    </row>
    <row r="34" spans="1:6" ht="14.25" customHeight="1" x14ac:dyDescent="0.2">
      <c r="A34" s="135"/>
      <c r="B34" s="13" t="s">
        <v>42</v>
      </c>
      <c r="C34" s="14"/>
      <c r="D34" s="13">
        <v>1</v>
      </c>
      <c r="E34" s="21"/>
      <c r="F34" s="13">
        <f t="shared" si="1"/>
        <v>0</v>
      </c>
    </row>
    <row r="35" spans="1:6" ht="14.25" customHeight="1" x14ac:dyDescent="0.2">
      <c r="A35" s="133" t="s">
        <v>25</v>
      </c>
      <c r="B35" s="13" t="s">
        <v>48</v>
      </c>
      <c r="C35" s="14"/>
      <c r="D35" s="13">
        <v>0.9</v>
      </c>
      <c r="E35" s="21"/>
      <c r="F35" s="13">
        <f t="shared" si="1"/>
        <v>0</v>
      </c>
    </row>
    <row r="36" spans="1:6" ht="14.25" customHeight="1" x14ac:dyDescent="0.2">
      <c r="A36" s="158"/>
      <c r="B36" s="13" t="s">
        <v>49</v>
      </c>
      <c r="C36" s="14"/>
      <c r="D36" s="13">
        <v>0.7</v>
      </c>
      <c r="E36" s="21"/>
      <c r="F36" s="13">
        <f t="shared" si="1"/>
        <v>0</v>
      </c>
    </row>
    <row r="37" spans="1:6" ht="14.25" customHeight="1" x14ac:dyDescent="0.2">
      <c r="A37" s="158"/>
      <c r="B37" s="13" t="s">
        <v>50</v>
      </c>
      <c r="C37" s="14"/>
      <c r="D37" s="13">
        <v>0.9</v>
      </c>
      <c r="E37" s="21"/>
      <c r="F37" s="13">
        <f t="shared" si="1"/>
        <v>0</v>
      </c>
    </row>
    <row r="38" spans="1:6" ht="14.25" customHeight="1" x14ac:dyDescent="0.2">
      <c r="A38" s="158"/>
      <c r="B38" s="13" t="s">
        <v>51</v>
      </c>
      <c r="C38" s="14"/>
      <c r="D38" s="13">
        <v>0.3</v>
      </c>
      <c r="E38" s="21"/>
      <c r="F38" s="13">
        <f t="shared" si="1"/>
        <v>0</v>
      </c>
    </row>
    <row r="39" spans="1:6" ht="28.5" customHeight="1" x14ac:dyDescent="0.2">
      <c r="A39" s="158"/>
      <c r="B39" s="13" t="s">
        <v>55</v>
      </c>
      <c r="C39" s="14"/>
      <c r="D39" s="13">
        <v>0.4</v>
      </c>
      <c r="E39" s="21"/>
      <c r="F39" s="13">
        <f t="shared" si="1"/>
        <v>0</v>
      </c>
    </row>
    <row r="40" spans="1:6" ht="14.25" customHeight="1" x14ac:dyDescent="0.2">
      <c r="A40" s="158"/>
      <c r="B40" s="13" t="s">
        <v>52</v>
      </c>
      <c r="C40" s="14"/>
      <c r="D40" s="13">
        <v>0.2</v>
      </c>
      <c r="E40" s="21"/>
      <c r="F40" s="13">
        <f t="shared" si="1"/>
        <v>0</v>
      </c>
    </row>
    <row r="41" spans="1:6" ht="14.25" customHeight="1" x14ac:dyDescent="0.2">
      <c r="A41" s="158"/>
      <c r="B41" s="13" t="s">
        <v>68</v>
      </c>
      <c r="C41" s="14"/>
      <c r="D41" s="13">
        <v>0.6</v>
      </c>
      <c r="E41" s="21"/>
      <c r="F41" s="13">
        <f t="shared" si="1"/>
        <v>0</v>
      </c>
    </row>
    <row r="42" spans="1:6" ht="14.25" customHeight="1" x14ac:dyDescent="0.2">
      <c r="A42" s="158"/>
      <c r="B42" s="13" t="s">
        <v>69</v>
      </c>
      <c r="C42" s="14"/>
      <c r="D42" s="13">
        <v>0.3</v>
      </c>
      <c r="E42" s="21"/>
      <c r="F42" s="13">
        <f t="shared" si="1"/>
        <v>0</v>
      </c>
    </row>
    <row r="43" spans="1:6" ht="14.25" customHeight="1" x14ac:dyDescent="0.2">
      <c r="A43" s="159"/>
      <c r="B43" s="13" t="s">
        <v>70</v>
      </c>
      <c r="C43" s="14"/>
      <c r="D43" s="13">
        <v>0.2</v>
      </c>
      <c r="E43" s="21"/>
      <c r="F43" s="13">
        <f t="shared" si="1"/>
        <v>0</v>
      </c>
    </row>
    <row r="44" spans="1:6" ht="14.25" customHeight="1" x14ac:dyDescent="0.2">
      <c r="A44" s="133" t="s">
        <v>45</v>
      </c>
      <c r="B44" s="13" t="s">
        <v>46</v>
      </c>
      <c r="C44" s="14"/>
      <c r="D44" s="13">
        <v>0.2</v>
      </c>
      <c r="E44" s="21"/>
      <c r="F44" s="13">
        <f t="shared" si="1"/>
        <v>0</v>
      </c>
    </row>
    <row r="45" spans="1:6" ht="14.25" customHeight="1" x14ac:dyDescent="0.2">
      <c r="A45" s="135"/>
      <c r="B45" s="13" t="s">
        <v>47</v>
      </c>
      <c r="C45" s="14"/>
      <c r="D45" s="13">
        <v>0.3</v>
      </c>
      <c r="E45" s="21"/>
      <c r="F45" s="13">
        <f t="shared" si="1"/>
        <v>0</v>
      </c>
    </row>
    <row r="46" spans="1:6" ht="30" x14ac:dyDescent="0.2">
      <c r="A46" s="17"/>
      <c r="B46" s="17" t="s">
        <v>26</v>
      </c>
      <c r="C46" s="19">
        <f>SUM(C31:C45)</f>
        <v>0</v>
      </c>
      <c r="D46" s="17"/>
      <c r="E46" s="17"/>
      <c r="F46" s="17"/>
    </row>
    <row r="47" spans="1:6" ht="30" x14ac:dyDescent="0.2">
      <c r="B47" s="17" t="s">
        <v>27</v>
      </c>
      <c r="F47" s="19">
        <f>SUM(F31:F45)</f>
        <v>0</v>
      </c>
    </row>
    <row r="48" spans="1:6" ht="16.5" x14ac:dyDescent="0.2">
      <c r="B48" s="17" t="s">
        <v>28</v>
      </c>
      <c r="D48" s="20">
        <f>IFERROR(F47/C46,0)</f>
        <v>0</v>
      </c>
      <c r="E48" s="20"/>
      <c r="F48" s="22"/>
    </row>
    <row r="49" spans="1:6" ht="15" x14ac:dyDescent="0.2">
      <c r="B49" s="17" t="s">
        <v>66</v>
      </c>
      <c r="D49" s="20"/>
      <c r="E49" s="20">
        <f>IFERROR((C31*E31+C32*E32+C33*E33+C34*E34+C35*E35+C36*E36+C37*E37+C38*E38+C39*E39+C40*E40+C44*E44+C45*E45)/C46,0)</f>
        <v>0</v>
      </c>
      <c r="F49" s="22"/>
    </row>
    <row r="50" spans="1:6" ht="16.5" customHeight="1" x14ac:dyDescent="0.2">
      <c r="B50" s="17" t="s">
        <v>67</v>
      </c>
      <c r="D50" s="20">
        <f>IFERROR((C27*D29+C46*D48)/(C27+C46),0)</f>
        <v>0</v>
      </c>
      <c r="E50" s="20"/>
      <c r="F50" s="22"/>
    </row>
    <row r="51" spans="1:6" s="17" customFormat="1" ht="15.75" thickBot="1" x14ac:dyDescent="0.25">
      <c r="A51" s="4"/>
      <c r="B51" s="4"/>
      <c r="C51" s="4"/>
      <c r="D51" s="4"/>
      <c r="E51" s="4"/>
      <c r="F51" s="4"/>
    </row>
    <row r="52" spans="1:6" ht="14.25" customHeight="1" x14ac:dyDescent="0.2">
      <c r="A52" s="136" t="s">
        <v>3</v>
      </c>
      <c r="B52" s="137"/>
      <c r="C52" s="24" t="s">
        <v>4</v>
      </c>
      <c r="D52" s="24" t="s">
        <v>29</v>
      </c>
      <c r="E52" s="25"/>
      <c r="F52" s="26">
        <v>5</v>
      </c>
    </row>
    <row r="53" spans="1:6" x14ac:dyDescent="0.2">
      <c r="A53" s="138" t="s">
        <v>6</v>
      </c>
      <c r="B53" s="139"/>
      <c r="C53" s="27" t="s">
        <v>7</v>
      </c>
      <c r="D53" s="27" t="s">
        <v>8</v>
      </c>
      <c r="E53" s="28"/>
      <c r="F53" s="29">
        <v>100</v>
      </c>
    </row>
    <row r="54" spans="1:6" ht="14.25" customHeight="1" x14ac:dyDescent="0.2">
      <c r="A54" s="138" t="s">
        <v>9</v>
      </c>
      <c r="B54" s="139"/>
      <c r="C54" s="27" t="s">
        <v>10</v>
      </c>
      <c r="D54" s="27" t="s">
        <v>11</v>
      </c>
      <c r="E54" s="28"/>
      <c r="F54" s="106">
        <f>VLOOKUP(F52,Daten!$C$48:$Z$50,$C$15,FALSE)</f>
        <v>367.3</v>
      </c>
    </row>
    <row r="55" spans="1:6" x14ac:dyDescent="0.2">
      <c r="A55" s="138" t="s">
        <v>6</v>
      </c>
      <c r="B55" s="139"/>
      <c r="C55" s="27" t="s">
        <v>7</v>
      </c>
      <c r="D55" s="27" t="s">
        <v>8</v>
      </c>
      <c r="E55" s="28"/>
      <c r="F55" s="29">
        <v>2</v>
      </c>
    </row>
    <row r="56" spans="1:6" x14ac:dyDescent="0.2">
      <c r="A56" s="138" t="s">
        <v>9</v>
      </c>
      <c r="B56" s="139"/>
      <c r="C56" s="13" t="s">
        <v>10</v>
      </c>
      <c r="D56" s="13" t="s">
        <v>11</v>
      </c>
      <c r="E56" s="30"/>
      <c r="F56" s="106">
        <f>VLOOKUP(F52,Daten!C31:Z33,$C$15,FALSE)</f>
        <v>214.1</v>
      </c>
    </row>
    <row r="57" spans="1:6" ht="18" thickBot="1" x14ac:dyDescent="0.25">
      <c r="A57" s="140" t="s">
        <v>56</v>
      </c>
      <c r="B57" s="141"/>
      <c r="C57" s="31" t="s">
        <v>57</v>
      </c>
      <c r="D57" s="31" t="s">
        <v>58</v>
      </c>
      <c r="E57" s="32"/>
      <c r="F57" s="33">
        <f>(B18*F54-(F56*C46*D48+F56*C27*D29))*F52*60/10000000</f>
        <v>0</v>
      </c>
    </row>
    <row r="58" spans="1:6" ht="15" customHeight="1" thickBot="1" x14ac:dyDescent="0.25">
      <c r="A58" s="125" t="s">
        <v>30</v>
      </c>
      <c r="B58" s="126"/>
    </row>
    <row r="59" spans="1:6" ht="18" thickBot="1" x14ac:dyDescent="0.25">
      <c r="A59" s="164" t="s">
        <v>31</v>
      </c>
      <c r="B59" s="165"/>
      <c r="C59" s="94">
        <f>F57</f>
        <v>0</v>
      </c>
      <c r="D59" s="95" t="s">
        <v>58</v>
      </c>
      <c r="E59" s="96"/>
    </row>
    <row r="61" spans="1:6" ht="30" customHeight="1" x14ac:dyDescent="0.2">
      <c r="A61" s="163" t="s">
        <v>75</v>
      </c>
      <c r="B61" s="163"/>
      <c r="C61" s="163"/>
      <c r="D61" s="163"/>
      <c r="E61" s="163"/>
      <c r="F61" s="163"/>
    </row>
  </sheetData>
  <sheetProtection algorithmName="SHA-512" hashValue="VZscsvA4LqHo+DdmxJrSOxZAxSzK3iYH+oCyrvTMKKNeXHmD758WM6CowGdrz406lwmo26zbzLznRy1AQz4C8A==" saltValue="zveGXGrISm7zgqjAe1p0wA==" spinCount="100000" sheet="1" selectLockedCells="1"/>
  <mergeCells count="25">
    <mergeCell ref="A1:F1"/>
    <mergeCell ref="A2:F2"/>
    <mergeCell ref="A21:A26"/>
    <mergeCell ref="A31:A34"/>
    <mergeCell ref="A35:A43"/>
    <mergeCell ref="A3:F3"/>
    <mergeCell ref="A4:E4"/>
    <mergeCell ref="A14:B14"/>
    <mergeCell ref="D14:F14"/>
    <mergeCell ref="B12:F12"/>
    <mergeCell ref="E5:F5"/>
    <mergeCell ref="B8:F8"/>
    <mergeCell ref="B9:F9"/>
    <mergeCell ref="B10:F10"/>
    <mergeCell ref="B11:F11"/>
    <mergeCell ref="A54:B54"/>
    <mergeCell ref="A44:A45"/>
    <mergeCell ref="A52:B52"/>
    <mergeCell ref="A53:B53"/>
    <mergeCell ref="A61:F61"/>
    <mergeCell ref="A58:B58"/>
    <mergeCell ref="A59:B59"/>
    <mergeCell ref="A55:B55"/>
    <mergeCell ref="A56:B56"/>
    <mergeCell ref="A57:B57"/>
  </mergeCells>
  <conditionalFormatting sqref="F57">
    <cfRule type="cellIs" dxfId="0" priority="1" stopIfTrue="1" operator="lessThan">
      <formula>0</formula>
    </cfRule>
  </conditionalFormatting>
  <pageMargins left="0.55118110236220474" right="0.51181102362204722" top="0.43307086614173229" bottom="0.31496062992125984" header="0.39370078740157483" footer="0.19685039370078741"/>
  <pageSetup paperSize="9" scale="74"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3E649B4-74DE-4BBD-BD4A-E6C9949E05AC}">
          <x14:formula1>
            <xm:f>Daten!$A$3:$A$18</xm:f>
          </x14:formula1>
          <xm:sqref>B10</xm:sqref>
        </x14:dataValidation>
        <x14:dataValidation type="list" allowBlank="1" showInputMessage="1" showErrorMessage="1" xr:uid="{1B521CD7-18D7-4F4A-848C-BAEAD0E7223D}">
          <x14:formula1>
            <xm:f>Daten!$B$2:$B$26</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K38"/>
  <sheetViews>
    <sheetView zoomScaleNormal="100" workbookViewId="0">
      <selection activeCell="D20" sqref="D20"/>
    </sheetView>
  </sheetViews>
  <sheetFormatPr baseColWidth="10" defaultColWidth="11.42578125" defaultRowHeight="14.25" x14ac:dyDescent="0.2"/>
  <cols>
    <col min="1" max="1" width="35.7109375" style="62" bestFit="1" customWidth="1"/>
    <col min="2" max="3" width="11.42578125" style="62"/>
    <col min="4" max="4" width="16.42578125" style="62" customWidth="1"/>
    <col min="5" max="16384" width="11.42578125" style="62"/>
  </cols>
  <sheetData>
    <row r="1" spans="1:11" ht="30.75" customHeight="1" x14ac:dyDescent="0.2">
      <c r="A1" s="129" t="s">
        <v>141</v>
      </c>
      <c r="B1" s="129"/>
      <c r="C1" s="129"/>
      <c r="D1" s="129"/>
      <c r="E1" s="129"/>
      <c r="F1" s="129"/>
      <c r="G1" s="129"/>
      <c r="H1" s="129"/>
      <c r="I1" s="4"/>
      <c r="J1" s="4"/>
      <c r="K1" s="4"/>
    </row>
    <row r="2" spans="1:11" ht="66.75" customHeight="1" x14ac:dyDescent="0.2">
      <c r="A2" s="131" t="s">
        <v>142</v>
      </c>
      <c r="B2" s="131"/>
      <c r="C2" s="131"/>
      <c r="D2" s="131"/>
      <c r="E2" s="131"/>
      <c r="F2" s="131"/>
      <c r="G2" s="131"/>
      <c r="H2" s="131"/>
      <c r="I2" s="97"/>
      <c r="J2" s="97"/>
      <c r="K2" s="97"/>
    </row>
    <row r="3" spans="1:11" ht="61.5" customHeight="1" x14ac:dyDescent="0.2">
      <c r="A3" s="152" t="s">
        <v>131</v>
      </c>
      <c r="B3" s="152"/>
      <c r="C3" s="152"/>
      <c r="D3" s="152"/>
      <c r="E3" s="152"/>
      <c r="F3" s="152"/>
      <c r="G3" s="152"/>
      <c r="H3" s="152"/>
      <c r="I3" s="4"/>
      <c r="J3" s="4"/>
      <c r="K3" s="4"/>
    </row>
    <row r="4" spans="1:11" ht="51" customHeight="1" x14ac:dyDescent="0.2">
      <c r="A4" s="131" t="s">
        <v>139</v>
      </c>
      <c r="B4" s="131"/>
      <c r="C4" s="131"/>
      <c r="D4" s="131"/>
      <c r="E4" s="131"/>
      <c r="F4" s="131"/>
      <c r="G4" s="131"/>
      <c r="H4" s="131"/>
      <c r="I4" s="97"/>
      <c r="J4" s="97"/>
      <c r="K4" s="97"/>
    </row>
    <row r="5" spans="1:11" ht="17.25" customHeight="1" x14ac:dyDescent="0.2">
      <c r="A5" s="98"/>
      <c r="B5" s="98"/>
      <c r="C5" s="98"/>
      <c r="D5" s="98"/>
      <c r="F5" s="8" t="s">
        <v>137</v>
      </c>
      <c r="G5" s="142">
        <f ca="1">NOW()</f>
        <v>45756.602285069443</v>
      </c>
      <c r="H5" s="142"/>
      <c r="I5" s="97"/>
      <c r="J5" s="97"/>
      <c r="K5" s="97"/>
    </row>
    <row r="6" spans="1:11" ht="17.25" customHeight="1" x14ac:dyDescent="0.2">
      <c r="A6" s="98"/>
      <c r="B6" s="98"/>
      <c r="C6" s="98"/>
      <c r="D6" s="98"/>
      <c r="E6" s="98"/>
      <c r="F6" s="98"/>
      <c r="G6" s="98"/>
      <c r="H6" s="97"/>
      <c r="I6" s="97"/>
      <c r="J6" s="97"/>
      <c r="K6" s="97"/>
    </row>
    <row r="7" spans="1:11" ht="15" x14ac:dyDescent="0.2">
      <c r="A7" s="98"/>
      <c r="B7" s="98"/>
      <c r="C7" s="98"/>
      <c r="D7" s="98"/>
      <c r="E7" s="97"/>
      <c r="F7" s="97"/>
      <c r="G7" s="97"/>
      <c r="H7" s="97"/>
      <c r="I7" s="97"/>
      <c r="J7" s="97"/>
      <c r="K7" s="97"/>
    </row>
    <row r="8" spans="1:11" s="4" customFormat="1" ht="25.5" customHeight="1" x14ac:dyDescent="0.2">
      <c r="A8" s="8" t="s">
        <v>15</v>
      </c>
      <c r="B8" s="123"/>
      <c r="C8" s="123"/>
      <c r="D8" s="123"/>
      <c r="E8" s="123"/>
      <c r="F8" s="123"/>
      <c r="G8" s="123"/>
      <c r="H8" s="123"/>
      <c r="I8" s="97"/>
      <c r="J8" s="97"/>
      <c r="K8" s="97"/>
    </row>
    <row r="9" spans="1:11" s="4" customFormat="1" ht="25.5" customHeight="1" x14ac:dyDescent="0.2">
      <c r="A9" s="8" t="s">
        <v>77</v>
      </c>
      <c r="B9" s="123"/>
      <c r="C9" s="123"/>
      <c r="D9" s="123"/>
      <c r="E9" s="123"/>
      <c r="F9" s="123"/>
      <c r="G9" s="123"/>
      <c r="H9" s="123"/>
      <c r="I9" s="97"/>
      <c r="J9" s="97"/>
      <c r="K9" s="97"/>
    </row>
    <row r="10" spans="1:11" s="4" customFormat="1" ht="25.5" customHeight="1" x14ac:dyDescent="0.2">
      <c r="A10" s="8" t="s">
        <v>78</v>
      </c>
      <c r="B10" s="123"/>
      <c r="C10" s="123"/>
      <c r="D10" s="123"/>
      <c r="E10" s="123"/>
      <c r="F10" s="123"/>
      <c r="G10" s="123"/>
      <c r="H10" s="123"/>
      <c r="I10" s="97"/>
      <c r="J10" s="97"/>
      <c r="K10" s="97"/>
    </row>
    <row r="11" spans="1:11" s="4" customFormat="1" ht="25.5" customHeight="1" x14ac:dyDescent="0.2">
      <c r="A11" s="8" t="s">
        <v>79</v>
      </c>
      <c r="B11" s="123"/>
      <c r="C11" s="123"/>
      <c r="D11" s="123"/>
      <c r="E11" s="123"/>
      <c r="F11" s="123"/>
      <c r="G11" s="123"/>
      <c r="H11" s="123"/>
      <c r="I11" s="97"/>
      <c r="J11" s="97"/>
      <c r="K11" s="97"/>
    </row>
    <row r="12" spans="1:11" s="4" customFormat="1" ht="25.5" customHeight="1" x14ac:dyDescent="0.2">
      <c r="A12" s="8" t="s">
        <v>80</v>
      </c>
      <c r="B12" s="123"/>
      <c r="C12" s="123"/>
      <c r="D12" s="123"/>
      <c r="E12" s="123"/>
      <c r="F12" s="123"/>
      <c r="G12" s="123"/>
      <c r="H12" s="123"/>
      <c r="I12" s="97"/>
      <c r="J12" s="97"/>
      <c r="K12" s="97"/>
    </row>
    <row r="14" spans="1:11" ht="33" customHeight="1" x14ac:dyDescent="0.2">
      <c r="A14" s="145" t="s">
        <v>127</v>
      </c>
      <c r="B14" s="145"/>
      <c r="C14" s="112" t="s">
        <v>143</v>
      </c>
      <c r="D14" s="122" t="str">
        <f>IF(OR(C14="Kostra 2010R",C14="Kostra 2020"),"Bitte WBH-Mitte oder Kostra-Kachelnummer wählen."," ")</f>
        <v xml:space="preserve"> </v>
      </c>
      <c r="E14" s="122"/>
      <c r="F14" s="122"/>
      <c r="G14" s="122"/>
      <c r="H14" s="122"/>
    </row>
    <row r="15" spans="1:11" ht="18" x14ac:dyDescent="0.2">
      <c r="A15" s="12"/>
      <c r="B15" s="11"/>
      <c r="C15" s="108">
        <f>VLOOKUP(C14,Daten!$AB$2:$AC$26,2,FALSE)</f>
        <v>2</v>
      </c>
      <c r="D15" s="4"/>
      <c r="E15" s="4"/>
      <c r="F15" s="4"/>
      <c r="G15" s="4"/>
      <c r="H15" s="4"/>
    </row>
    <row r="18" spans="1:10" ht="31.5" customHeight="1" x14ac:dyDescent="0.2">
      <c r="A18" s="13" t="s">
        <v>0</v>
      </c>
      <c r="B18" s="13" t="s">
        <v>103</v>
      </c>
      <c r="C18" s="13" t="s">
        <v>1</v>
      </c>
      <c r="D18" s="14"/>
    </row>
    <row r="19" spans="1:10" x14ac:dyDescent="0.2">
      <c r="A19" s="4"/>
      <c r="B19" s="4"/>
      <c r="C19" s="4"/>
      <c r="D19" s="4"/>
    </row>
    <row r="20" spans="1:10" ht="18.75" x14ac:dyDescent="0.2">
      <c r="A20" s="13" t="s">
        <v>2</v>
      </c>
      <c r="B20" s="13" t="s">
        <v>104</v>
      </c>
      <c r="C20" s="13" t="s">
        <v>105</v>
      </c>
      <c r="D20" s="14"/>
    </row>
    <row r="21" spans="1:10" ht="15" thickBot="1" x14ac:dyDescent="0.25">
      <c r="A21" s="4"/>
      <c r="B21" s="4"/>
      <c r="C21" s="4"/>
      <c r="D21" s="4"/>
    </row>
    <row r="22" spans="1:10" x14ac:dyDescent="0.2">
      <c r="A22" s="42" t="s">
        <v>3</v>
      </c>
      <c r="B22" s="43" t="s">
        <v>4</v>
      </c>
      <c r="C22" s="43" t="s">
        <v>5</v>
      </c>
      <c r="D22" s="44">
        <v>5</v>
      </c>
    </row>
    <row r="23" spans="1:10" ht="15" customHeight="1" x14ac:dyDescent="0.2">
      <c r="A23" s="45" t="s">
        <v>6</v>
      </c>
      <c r="B23" s="13" t="s">
        <v>7</v>
      </c>
      <c r="C23" s="13" t="s">
        <v>8</v>
      </c>
      <c r="D23" s="46">
        <v>100</v>
      </c>
      <c r="I23" s="50"/>
      <c r="J23" s="50"/>
    </row>
    <row r="24" spans="1:10" x14ac:dyDescent="0.2">
      <c r="A24" s="45" t="s">
        <v>9</v>
      </c>
      <c r="B24" s="13" t="s">
        <v>10</v>
      </c>
      <c r="C24" s="13" t="s">
        <v>11</v>
      </c>
      <c r="D24" s="106">
        <f>VLOOKUP(D22,Daten!$C$48:$Z$50,$C$15,FALSE)</f>
        <v>367.3</v>
      </c>
    </row>
    <row r="25" spans="1:10" ht="19.5" thickBot="1" x14ac:dyDescent="0.25">
      <c r="A25" s="52" t="s">
        <v>12</v>
      </c>
      <c r="B25" s="48" t="s">
        <v>101</v>
      </c>
      <c r="C25" s="48" t="s">
        <v>102</v>
      </c>
      <c r="D25" s="3">
        <f>((D24*D20/10000)-D18)*D22*60/1000</f>
        <v>0</v>
      </c>
    </row>
    <row r="26" spans="1:10" x14ac:dyDescent="0.2">
      <c r="A26" s="4"/>
      <c r="B26" s="4"/>
      <c r="C26" s="4"/>
      <c r="D26" s="4"/>
    </row>
    <row r="27" spans="1:10" x14ac:dyDescent="0.2">
      <c r="A27" s="4"/>
      <c r="B27" s="4"/>
      <c r="C27" s="4"/>
      <c r="D27" s="4"/>
    </row>
    <row r="28" spans="1:10" ht="19.5" customHeight="1" x14ac:dyDescent="0.2">
      <c r="A28" s="151" t="s">
        <v>110</v>
      </c>
      <c r="B28" s="151"/>
      <c r="C28" s="151"/>
      <c r="D28" s="53">
        <f>D25</f>
        <v>0</v>
      </c>
    </row>
    <row r="29" spans="1:10" ht="15" x14ac:dyDescent="0.25">
      <c r="A29" s="99" t="s">
        <v>30</v>
      </c>
      <c r="E29" s="100"/>
    </row>
    <row r="31" spans="1:10" ht="86.25" customHeight="1" x14ac:dyDescent="0.2">
      <c r="A31" s="166" t="s">
        <v>13</v>
      </c>
      <c r="B31" s="167"/>
      <c r="C31" s="167"/>
      <c r="D31" s="168"/>
    </row>
    <row r="34" spans="1:1" ht="18.75" x14ac:dyDescent="0.35">
      <c r="A34" s="62" t="s">
        <v>132</v>
      </c>
    </row>
    <row r="35" spans="1:1" x14ac:dyDescent="0.2">
      <c r="A35" s="62" t="s">
        <v>73</v>
      </c>
    </row>
    <row r="36" spans="1:1" ht="18.75" x14ac:dyDescent="0.35">
      <c r="A36" s="62" t="s">
        <v>133</v>
      </c>
    </row>
    <row r="37" spans="1:1" x14ac:dyDescent="0.2">
      <c r="A37" s="101" t="s">
        <v>74</v>
      </c>
    </row>
    <row r="38" spans="1:1" x14ac:dyDescent="0.2">
      <c r="A38" s="101"/>
    </row>
  </sheetData>
  <sheetProtection algorithmName="SHA-512" hashValue="wzX0r9S6HPVsuPL0riHKDjv3yCX8gRNWzVDvpFei11ZsrHf9vGRSWIiZetj5v5CfGnxI2lKJ18mLy2chata4uQ==" saltValue="uPLUvojaI0tc2wAsGpi3Xw==" spinCount="100000" sheet="1" selectLockedCells="1"/>
  <mergeCells count="14">
    <mergeCell ref="A31:D31"/>
    <mergeCell ref="A28:C28"/>
    <mergeCell ref="A14:B14"/>
    <mergeCell ref="D14:H14"/>
    <mergeCell ref="A4:H4"/>
    <mergeCell ref="A3:H3"/>
    <mergeCell ref="A2:H2"/>
    <mergeCell ref="B11:H11"/>
    <mergeCell ref="B12:H12"/>
    <mergeCell ref="A1:H1"/>
    <mergeCell ref="G5:H5"/>
    <mergeCell ref="B8:H8"/>
    <mergeCell ref="B9:H9"/>
    <mergeCell ref="B10:H10"/>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B14AECC-8A9D-4E41-ADCD-EDF24EB60D7C}">
          <x14:formula1>
            <xm:f>Daten!$A$3:$A$18</xm:f>
          </x14:formula1>
          <xm:sqref>B10</xm:sqref>
        </x14:dataValidation>
        <x14:dataValidation type="list" allowBlank="1" showInputMessage="1" showErrorMessage="1" xr:uid="{275FF4AE-2868-4585-B5F2-CB81F7C70F1D}">
          <x14:formula1>
            <xm:f>Daten!$B$2:$B$26</xm:f>
          </x14:formula1>
          <xm:sqref>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D8E0-1F4C-42C3-AFC3-5159E7A370CF}">
  <dimension ref="A1:AC51"/>
  <sheetViews>
    <sheetView tabSelected="1" topLeftCell="A9" workbookViewId="0">
      <selection activeCell="M48" sqref="M48"/>
    </sheetView>
  </sheetViews>
  <sheetFormatPr baseColWidth="10" defaultRowHeight="12.75" x14ac:dyDescent="0.2"/>
  <cols>
    <col min="1" max="1" width="24.5703125" customWidth="1"/>
  </cols>
  <sheetData>
    <row r="1" spans="1:29" ht="15.75" x14ac:dyDescent="0.25">
      <c r="C1" s="170" t="s">
        <v>144</v>
      </c>
      <c r="D1" s="170"/>
      <c r="E1" s="170"/>
      <c r="F1" s="170"/>
      <c r="G1" s="170"/>
      <c r="H1" s="170"/>
      <c r="I1" s="170"/>
      <c r="J1" s="170"/>
      <c r="K1" s="170"/>
      <c r="L1" s="170"/>
      <c r="M1" s="170"/>
      <c r="N1" s="170"/>
      <c r="O1" s="170"/>
      <c r="P1" s="170"/>
      <c r="Q1" s="170"/>
      <c r="R1" s="170"/>
      <c r="S1" s="170"/>
      <c r="T1" s="170"/>
      <c r="U1" s="170"/>
      <c r="V1" s="170"/>
      <c r="W1" s="170"/>
      <c r="X1" s="170"/>
      <c r="Y1" s="170"/>
      <c r="Z1" s="170"/>
    </row>
    <row r="2" spans="1:29" x14ac:dyDescent="0.2">
      <c r="A2" s="2" t="s">
        <v>82</v>
      </c>
      <c r="B2" s="1" t="s">
        <v>143</v>
      </c>
      <c r="C2" s="85" t="s">
        <v>123</v>
      </c>
      <c r="D2" s="171" t="s">
        <v>143</v>
      </c>
      <c r="E2" s="169">
        <v>49014</v>
      </c>
      <c r="F2" s="169">
        <v>49015</v>
      </c>
      <c r="G2" s="169">
        <v>50013</v>
      </c>
      <c r="H2" s="169">
        <v>50014</v>
      </c>
      <c r="I2" s="169">
        <v>50015</v>
      </c>
      <c r="J2" s="169">
        <v>51013</v>
      </c>
      <c r="K2" s="169">
        <v>51014</v>
      </c>
      <c r="L2" s="169">
        <v>51015</v>
      </c>
      <c r="M2" s="169">
        <v>130108</v>
      </c>
      <c r="N2" s="169">
        <v>130109</v>
      </c>
      <c r="O2" s="169">
        <v>130110</v>
      </c>
      <c r="P2" s="169">
        <v>131107</v>
      </c>
      <c r="Q2" s="169">
        <v>131108</v>
      </c>
      <c r="R2" s="169">
        <v>131109</v>
      </c>
      <c r="S2" s="169">
        <v>131110</v>
      </c>
      <c r="T2" s="169">
        <v>132107</v>
      </c>
      <c r="U2" s="169">
        <v>132108</v>
      </c>
      <c r="V2" s="169">
        <v>132109</v>
      </c>
      <c r="W2" s="169">
        <v>132110</v>
      </c>
      <c r="X2" s="169">
        <v>133108</v>
      </c>
      <c r="Y2" s="169">
        <v>133109</v>
      </c>
      <c r="Z2" s="169">
        <v>133110</v>
      </c>
      <c r="AB2" s="1" t="s">
        <v>143</v>
      </c>
      <c r="AC2">
        <v>2</v>
      </c>
    </row>
    <row r="3" spans="1:29" x14ac:dyDescent="0.2">
      <c r="A3" t="s">
        <v>97</v>
      </c>
      <c r="B3" s="88" t="s">
        <v>125</v>
      </c>
      <c r="C3" s="86" t="s">
        <v>124</v>
      </c>
      <c r="D3" s="169"/>
      <c r="E3" s="169"/>
      <c r="F3" s="169"/>
      <c r="G3" s="169"/>
      <c r="H3" s="169"/>
      <c r="I3" s="169"/>
      <c r="J3" s="169"/>
      <c r="K3" s="169"/>
      <c r="L3" s="169"/>
      <c r="M3" s="169"/>
      <c r="N3" s="169"/>
      <c r="O3" s="169"/>
      <c r="P3" s="169"/>
      <c r="Q3" s="169"/>
      <c r="R3" s="169"/>
      <c r="S3" s="169"/>
      <c r="T3" s="169"/>
      <c r="U3" s="169"/>
      <c r="V3" s="169"/>
      <c r="W3" s="169"/>
      <c r="X3" s="169"/>
      <c r="Y3" s="169"/>
      <c r="Z3" s="169"/>
      <c r="AB3" s="88" t="s">
        <v>125</v>
      </c>
    </row>
    <row r="4" spans="1:29" x14ac:dyDescent="0.2">
      <c r="A4" t="s">
        <v>88</v>
      </c>
      <c r="B4">
        <v>49014</v>
      </c>
      <c r="C4" s="86">
        <v>5</v>
      </c>
      <c r="D4" s="87">
        <v>247.3</v>
      </c>
      <c r="E4" s="87">
        <v>337.33333333333337</v>
      </c>
      <c r="F4" s="87">
        <v>325.83333333333331</v>
      </c>
      <c r="G4" s="87">
        <v>329.66666666666674</v>
      </c>
      <c r="H4" s="87">
        <v>322.00000000000006</v>
      </c>
      <c r="I4" s="87">
        <v>333.49999999999994</v>
      </c>
      <c r="J4" s="87">
        <v>375.66666666666674</v>
      </c>
      <c r="K4" s="87">
        <v>348.83333333333326</v>
      </c>
      <c r="L4" s="87">
        <v>345</v>
      </c>
      <c r="M4" s="87">
        <v>320</v>
      </c>
      <c r="N4" s="87">
        <v>316.7</v>
      </c>
      <c r="O4" s="87">
        <v>313.3</v>
      </c>
      <c r="P4" s="87">
        <v>326.7</v>
      </c>
      <c r="Q4" s="87">
        <v>320</v>
      </c>
      <c r="R4" s="87">
        <v>313.3</v>
      </c>
      <c r="S4" s="87">
        <v>313.3</v>
      </c>
      <c r="T4" s="87">
        <v>320</v>
      </c>
      <c r="U4" s="87">
        <v>316.7</v>
      </c>
      <c r="V4" s="87">
        <v>313.3</v>
      </c>
      <c r="W4" s="87">
        <v>316.7</v>
      </c>
      <c r="X4" s="87">
        <v>313.3</v>
      </c>
      <c r="Y4" s="87">
        <v>316.7</v>
      </c>
      <c r="Z4" s="87">
        <v>320</v>
      </c>
      <c r="AB4">
        <v>49014</v>
      </c>
      <c r="AC4">
        <v>3</v>
      </c>
    </row>
    <row r="5" spans="1:29" x14ac:dyDescent="0.2">
      <c r="A5" t="s">
        <v>84</v>
      </c>
      <c r="B5">
        <v>49015</v>
      </c>
      <c r="C5" s="86">
        <v>10</v>
      </c>
      <c r="D5" s="87">
        <v>175.3</v>
      </c>
      <c r="E5" s="87">
        <v>254.91666666666669</v>
      </c>
      <c r="F5" s="87">
        <v>243.41666666666663</v>
      </c>
      <c r="G5" s="87">
        <v>247.25000000000003</v>
      </c>
      <c r="H5" s="87">
        <v>243.41666666666663</v>
      </c>
      <c r="I5" s="87">
        <v>251.08333333333337</v>
      </c>
      <c r="J5" s="87">
        <v>277.91666666666663</v>
      </c>
      <c r="K5" s="87">
        <v>258.75000000000006</v>
      </c>
      <c r="L5" s="87">
        <v>258.75000000000006</v>
      </c>
      <c r="M5" s="87">
        <v>206.7</v>
      </c>
      <c r="N5" s="87">
        <v>205</v>
      </c>
      <c r="O5" s="87">
        <v>205</v>
      </c>
      <c r="P5" s="87">
        <v>208.3</v>
      </c>
      <c r="Q5" s="87">
        <v>206.7</v>
      </c>
      <c r="R5" s="87">
        <v>203.3</v>
      </c>
      <c r="S5" s="87">
        <v>205</v>
      </c>
      <c r="T5" s="87">
        <v>205</v>
      </c>
      <c r="U5" s="87">
        <v>203.3</v>
      </c>
      <c r="V5" s="87">
        <v>203.3</v>
      </c>
      <c r="W5" s="87">
        <v>206.7</v>
      </c>
      <c r="X5" s="87">
        <v>201.7</v>
      </c>
      <c r="Y5" s="87">
        <v>203.3</v>
      </c>
      <c r="Z5" s="87">
        <v>206.7</v>
      </c>
      <c r="AB5">
        <v>49015</v>
      </c>
      <c r="AC5">
        <v>4</v>
      </c>
    </row>
    <row r="6" spans="1:29" x14ac:dyDescent="0.2">
      <c r="A6" t="s">
        <v>89</v>
      </c>
      <c r="B6">
        <v>50013</v>
      </c>
      <c r="C6" s="86">
        <v>15</v>
      </c>
      <c r="D6" s="87">
        <v>144.1</v>
      </c>
      <c r="E6" s="87">
        <v>209.55555555555554</v>
      </c>
      <c r="F6" s="87">
        <v>200.61111111111109</v>
      </c>
      <c r="G6" s="87">
        <v>203.16666666666669</v>
      </c>
      <c r="H6" s="87">
        <v>200.61111111111109</v>
      </c>
      <c r="I6" s="87">
        <v>205.72222222222226</v>
      </c>
      <c r="J6" s="87">
        <v>224.88888888888886</v>
      </c>
      <c r="K6" s="87">
        <v>210.83333333333337</v>
      </c>
      <c r="L6" s="87">
        <v>212.11111111111109</v>
      </c>
      <c r="M6" s="87">
        <v>157.80000000000001</v>
      </c>
      <c r="N6" s="87">
        <v>156.69999999999999</v>
      </c>
      <c r="O6" s="87">
        <v>156.69999999999999</v>
      </c>
      <c r="P6" s="87">
        <v>158.9</v>
      </c>
      <c r="Q6" s="87">
        <v>157.80000000000001</v>
      </c>
      <c r="R6" s="87">
        <v>156.69999999999999</v>
      </c>
      <c r="S6" s="87">
        <v>157.80000000000001</v>
      </c>
      <c r="T6" s="87">
        <v>156.69999999999999</v>
      </c>
      <c r="U6" s="87">
        <v>156.69999999999999</v>
      </c>
      <c r="V6" s="87">
        <v>155.6</v>
      </c>
      <c r="W6" s="87">
        <v>157.80000000000001</v>
      </c>
      <c r="X6" s="87">
        <v>155.6</v>
      </c>
      <c r="Y6" s="87">
        <v>156.69999999999999</v>
      </c>
      <c r="Z6" s="87">
        <v>157.80000000000001</v>
      </c>
      <c r="AB6">
        <v>50013</v>
      </c>
      <c r="AC6">
        <v>5</v>
      </c>
    </row>
    <row r="7" spans="1:29" x14ac:dyDescent="0.2">
      <c r="A7" t="s">
        <v>90</v>
      </c>
      <c r="B7">
        <v>50014</v>
      </c>
      <c r="C7" s="86">
        <v>20</v>
      </c>
      <c r="D7" s="87">
        <v>125.6</v>
      </c>
      <c r="E7" s="87">
        <v>180.16666666666669</v>
      </c>
      <c r="F7" s="87">
        <v>171.54166666666663</v>
      </c>
      <c r="G7" s="87">
        <v>173.45833333333337</v>
      </c>
      <c r="H7" s="87">
        <v>172.5</v>
      </c>
      <c r="I7" s="87">
        <v>175.375</v>
      </c>
      <c r="J7" s="87">
        <v>191.66666666666663</v>
      </c>
      <c r="K7" s="87">
        <v>180.16666666666669</v>
      </c>
      <c r="L7" s="87">
        <v>182.08333333333331</v>
      </c>
      <c r="M7" s="87">
        <v>130</v>
      </c>
      <c r="N7" s="87">
        <v>129.19999999999999</v>
      </c>
      <c r="O7" s="87">
        <v>129.19999999999999</v>
      </c>
      <c r="P7" s="87">
        <v>130.80000000000001</v>
      </c>
      <c r="Q7" s="87">
        <v>130</v>
      </c>
      <c r="R7" s="87">
        <v>129.19999999999999</v>
      </c>
      <c r="S7" s="87">
        <v>130</v>
      </c>
      <c r="T7" s="87">
        <v>130</v>
      </c>
      <c r="U7" s="87">
        <v>129.19999999999999</v>
      </c>
      <c r="V7" s="87">
        <v>129.19999999999999</v>
      </c>
      <c r="W7" s="87">
        <v>130.80000000000001</v>
      </c>
      <c r="X7" s="87">
        <v>128.30000000000001</v>
      </c>
      <c r="Y7" s="87">
        <v>130</v>
      </c>
      <c r="Z7" s="87">
        <v>130.80000000000001</v>
      </c>
      <c r="AB7">
        <v>50014</v>
      </c>
      <c r="AC7">
        <v>6</v>
      </c>
    </row>
    <row r="8" spans="1:29" x14ac:dyDescent="0.2">
      <c r="A8" t="s">
        <v>91</v>
      </c>
      <c r="B8">
        <v>50015</v>
      </c>
      <c r="C8" s="86">
        <v>30</v>
      </c>
      <c r="D8" s="87">
        <v>103.8</v>
      </c>
      <c r="E8" s="87">
        <v>142.47222222222223</v>
      </c>
      <c r="F8" s="87">
        <v>134.80555555555557</v>
      </c>
      <c r="G8" s="87">
        <v>136.08333333333334</v>
      </c>
      <c r="H8" s="87">
        <v>135.44444444444443</v>
      </c>
      <c r="I8" s="87">
        <v>138.00000000000003</v>
      </c>
      <c r="J8" s="87">
        <v>148.86111111111114</v>
      </c>
      <c r="K8" s="87">
        <v>140.55555555555554</v>
      </c>
      <c r="L8" s="87">
        <v>143.75</v>
      </c>
      <c r="M8" s="87">
        <v>98.3</v>
      </c>
      <c r="N8" s="87">
        <v>97.8</v>
      </c>
      <c r="O8" s="87">
        <v>97.8</v>
      </c>
      <c r="P8" s="87">
        <v>98.9</v>
      </c>
      <c r="Q8" s="87">
        <v>98.3</v>
      </c>
      <c r="R8" s="87">
        <v>97.8</v>
      </c>
      <c r="S8" s="87">
        <v>98.9</v>
      </c>
      <c r="T8" s="87">
        <v>98.3</v>
      </c>
      <c r="U8" s="87">
        <v>98.3</v>
      </c>
      <c r="V8" s="87">
        <v>98.3</v>
      </c>
      <c r="W8" s="87">
        <v>99.4</v>
      </c>
      <c r="X8" s="87">
        <v>98.3</v>
      </c>
      <c r="Y8" s="87">
        <v>98.9</v>
      </c>
      <c r="Z8" s="87">
        <v>99.4</v>
      </c>
      <c r="AB8">
        <v>50015</v>
      </c>
      <c r="AC8">
        <v>7</v>
      </c>
    </row>
    <row r="9" spans="1:29" x14ac:dyDescent="0.2">
      <c r="A9" t="s">
        <v>92</v>
      </c>
      <c r="B9">
        <v>51013</v>
      </c>
      <c r="C9" s="86">
        <v>45</v>
      </c>
      <c r="D9" s="87">
        <v>86.1</v>
      </c>
      <c r="E9" s="87">
        <v>109.8888888888889</v>
      </c>
      <c r="F9" s="87">
        <v>103.50000000000001</v>
      </c>
      <c r="G9" s="87">
        <v>104.35185185185185</v>
      </c>
      <c r="H9" s="87">
        <v>104.77777777777779</v>
      </c>
      <c r="I9" s="87">
        <v>106.4814814814815</v>
      </c>
      <c r="J9" s="87">
        <v>113.72222222222223</v>
      </c>
      <c r="K9" s="87">
        <v>107.33333333333331</v>
      </c>
      <c r="L9" s="87">
        <v>110.74074074074073</v>
      </c>
      <c r="M9" s="87">
        <v>74.099999999999994</v>
      </c>
      <c r="N9" s="87">
        <v>73.7</v>
      </c>
      <c r="O9" s="87">
        <v>73.7</v>
      </c>
      <c r="P9" s="87">
        <v>74.8</v>
      </c>
      <c r="Q9" s="87">
        <v>74.400000000000006</v>
      </c>
      <c r="R9" s="87">
        <v>74.099999999999994</v>
      </c>
      <c r="S9" s="87">
        <v>74.8</v>
      </c>
      <c r="T9" s="87">
        <v>74.8</v>
      </c>
      <c r="U9" s="87">
        <v>74.8</v>
      </c>
      <c r="V9" s="87">
        <v>74.8</v>
      </c>
      <c r="W9" s="87">
        <v>75.2</v>
      </c>
      <c r="X9" s="87">
        <v>74.8</v>
      </c>
      <c r="Y9" s="87">
        <v>75.599999999999994</v>
      </c>
      <c r="Z9" s="87">
        <v>75.599999999999994</v>
      </c>
      <c r="AB9">
        <v>51013</v>
      </c>
      <c r="AC9">
        <v>8</v>
      </c>
    </row>
    <row r="10" spans="1:29" x14ac:dyDescent="0.2">
      <c r="A10" t="s">
        <v>83</v>
      </c>
      <c r="B10">
        <v>51014</v>
      </c>
      <c r="C10" s="86">
        <v>60</v>
      </c>
      <c r="D10" s="87">
        <v>75.5</v>
      </c>
      <c r="E10" s="87">
        <v>90.722222222222229</v>
      </c>
      <c r="F10" s="87">
        <v>84.972222222222229</v>
      </c>
      <c r="G10" s="87">
        <v>85.930555555555543</v>
      </c>
      <c r="H10" s="87">
        <v>86.25</v>
      </c>
      <c r="I10" s="87">
        <v>87.527777777777771</v>
      </c>
      <c r="J10" s="87">
        <v>92.638888888888886</v>
      </c>
      <c r="K10" s="87">
        <v>88.166666666666686</v>
      </c>
      <c r="L10" s="87">
        <v>91.361111111111114</v>
      </c>
      <c r="M10" s="87">
        <v>60.8</v>
      </c>
      <c r="N10" s="87">
        <v>60.3</v>
      </c>
      <c r="O10" s="87">
        <v>60.3</v>
      </c>
      <c r="P10" s="87">
        <v>61.4</v>
      </c>
      <c r="Q10" s="87">
        <v>61.1</v>
      </c>
      <c r="R10" s="87">
        <v>60.6</v>
      </c>
      <c r="S10" s="87">
        <v>61.4</v>
      </c>
      <c r="T10" s="87">
        <v>61.4</v>
      </c>
      <c r="U10" s="87">
        <v>61.4</v>
      </c>
      <c r="V10" s="87">
        <v>61.4</v>
      </c>
      <c r="W10" s="87">
        <v>61.7</v>
      </c>
      <c r="X10" s="87">
        <v>61.7</v>
      </c>
      <c r="Y10" s="87">
        <v>62.2</v>
      </c>
      <c r="Z10" s="87">
        <v>62.2</v>
      </c>
      <c r="AB10">
        <v>51014</v>
      </c>
      <c r="AC10">
        <v>9</v>
      </c>
    </row>
    <row r="11" spans="1:29" x14ac:dyDescent="0.2">
      <c r="A11" t="s">
        <v>96</v>
      </c>
      <c r="B11">
        <v>51015</v>
      </c>
      <c r="C11" s="86">
        <v>90</v>
      </c>
      <c r="D11" s="87">
        <v>63.3</v>
      </c>
      <c r="E11" s="87">
        <v>64.953703703703709</v>
      </c>
      <c r="F11" s="87">
        <v>60.907407407407412</v>
      </c>
      <c r="G11" s="87">
        <v>61.546296296296298</v>
      </c>
      <c r="H11" s="87">
        <v>62.824074074074069</v>
      </c>
      <c r="I11" s="87">
        <v>63.888888888888886</v>
      </c>
      <c r="J11" s="87">
        <v>67.509259259259267</v>
      </c>
      <c r="K11" s="87">
        <v>64.953703703703709</v>
      </c>
      <c r="L11" s="87">
        <v>66.657407407407419</v>
      </c>
      <c r="M11" s="87">
        <v>45.7</v>
      </c>
      <c r="N11" s="87">
        <v>45.4</v>
      </c>
      <c r="O11" s="87">
        <v>45.4</v>
      </c>
      <c r="P11" s="87">
        <v>46.1</v>
      </c>
      <c r="Q11" s="87">
        <v>46.1</v>
      </c>
      <c r="R11" s="87">
        <v>45.7</v>
      </c>
      <c r="S11" s="87">
        <v>46.3</v>
      </c>
      <c r="T11" s="87">
        <v>46.3</v>
      </c>
      <c r="U11" s="87">
        <v>46.7</v>
      </c>
      <c r="V11" s="87">
        <v>46.7</v>
      </c>
      <c r="W11" s="87">
        <v>46.7</v>
      </c>
      <c r="X11" s="87">
        <v>47</v>
      </c>
      <c r="Y11" s="87">
        <v>47.2</v>
      </c>
      <c r="Z11" s="87">
        <v>47.2</v>
      </c>
      <c r="AB11">
        <v>51015</v>
      </c>
      <c r="AC11">
        <v>10</v>
      </c>
    </row>
    <row r="12" spans="1:29" x14ac:dyDescent="0.2">
      <c r="A12" t="s">
        <v>93</v>
      </c>
      <c r="B12" s="88" t="s">
        <v>126</v>
      </c>
      <c r="C12" s="86">
        <v>120</v>
      </c>
      <c r="D12" s="87">
        <v>50.7</v>
      </c>
      <c r="E12" s="87">
        <v>51.270833333333343</v>
      </c>
      <c r="F12" s="87">
        <v>48.236111111111114</v>
      </c>
      <c r="G12" s="87">
        <v>48.715277777777771</v>
      </c>
      <c r="H12" s="87">
        <v>49.993055555555564</v>
      </c>
      <c r="I12" s="87">
        <v>50.951388888888886</v>
      </c>
      <c r="J12" s="87">
        <v>53.826388888888893</v>
      </c>
      <c r="K12" s="87">
        <v>52.388888888888886</v>
      </c>
      <c r="L12" s="87">
        <v>53.1875</v>
      </c>
      <c r="M12" s="87">
        <v>37.4</v>
      </c>
      <c r="N12" s="87">
        <v>37.1</v>
      </c>
      <c r="O12" s="87">
        <v>37.1</v>
      </c>
      <c r="P12" s="87">
        <v>37.799999999999997</v>
      </c>
      <c r="Q12" s="87">
        <v>37.6</v>
      </c>
      <c r="R12" s="87">
        <v>37.5</v>
      </c>
      <c r="S12" s="87">
        <v>37.9</v>
      </c>
      <c r="T12" s="87">
        <v>38.1</v>
      </c>
      <c r="U12" s="87">
        <v>38.299999999999997</v>
      </c>
      <c r="V12" s="87">
        <v>38.200000000000003</v>
      </c>
      <c r="W12" s="87">
        <v>38.200000000000003</v>
      </c>
      <c r="X12" s="87">
        <v>38.799999999999997</v>
      </c>
      <c r="Y12" s="87">
        <v>38.9</v>
      </c>
      <c r="Z12" s="87">
        <v>38.799999999999997</v>
      </c>
      <c r="AB12" s="88" t="s">
        <v>126</v>
      </c>
    </row>
    <row r="13" spans="1:29" x14ac:dyDescent="0.2">
      <c r="A13" t="s">
        <v>85</v>
      </c>
      <c r="B13" s="1">
        <v>130108</v>
      </c>
      <c r="C13" s="86">
        <v>180</v>
      </c>
      <c r="D13" s="87">
        <v>37.1</v>
      </c>
      <c r="E13" s="87">
        <v>36.736111111111114</v>
      </c>
      <c r="F13" s="87">
        <v>34.712962962962962</v>
      </c>
      <c r="G13" s="87">
        <v>35.032407407407405</v>
      </c>
      <c r="H13" s="87">
        <v>36.416666666666664</v>
      </c>
      <c r="I13" s="87">
        <v>37.268518518518519</v>
      </c>
      <c r="J13" s="87">
        <v>39.291666666666664</v>
      </c>
      <c r="K13" s="87">
        <v>38.652777777777786</v>
      </c>
      <c r="L13" s="87">
        <v>38.972222222222214</v>
      </c>
      <c r="M13" s="87">
        <v>28.1</v>
      </c>
      <c r="N13" s="87">
        <v>27.9</v>
      </c>
      <c r="O13" s="87">
        <v>27.9</v>
      </c>
      <c r="P13" s="87">
        <v>28.3</v>
      </c>
      <c r="Q13" s="87">
        <v>28.4</v>
      </c>
      <c r="R13" s="87">
        <v>28.2</v>
      </c>
      <c r="S13" s="87">
        <v>28.5</v>
      </c>
      <c r="T13" s="87">
        <v>28.7</v>
      </c>
      <c r="U13" s="87">
        <v>29</v>
      </c>
      <c r="V13" s="87">
        <v>29</v>
      </c>
      <c r="W13" s="87">
        <v>28.8</v>
      </c>
      <c r="X13" s="87">
        <v>29.5</v>
      </c>
      <c r="Y13" s="87">
        <v>29.5</v>
      </c>
      <c r="Z13" s="87">
        <v>29.4</v>
      </c>
      <c r="AB13" s="1">
        <v>130108</v>
      </c>
      <c r="AC13" s="1">
        <v>11</v>
      </c>
    </row>
    <row r="14" spans="1:29" x14ac:dyDescent="0.2">
      <c r="A14" t="s">
        <v>94</v>
      </c>
      <c r="B14" s="1">
        <v>130109</v>
      </c>
      <c r="C14" s="86">
        <v>240</v>
      </c>
      <c r="D14" s="87">
        <v>29.8</v>
      </c>
      <c r="E14" s="87">
        <v>28.989583333333329</v>
      </c>
      <c r="F14" s="87">
        <v>27.472222222222225</v>
      </c>
      <c r="G14" s="87">
        <v>27.791666666666664</v>
      </c>
      <c r="H14" s="87">
        <v>29.069444444444443</v>
      </c>
      <c r="I14" s="87">
        <v>29.788194444444439</v>
      </c>
      <c r="J14" s="87">
        <v>31.385416666666661</v>
      </c>
      <c r="K14" s="87">
        <v>31.145833333333336</v>
      </c>
      <c r="L14" s="87">
        <v>31.225694444444443</v>
      </c>
      <c r="M14" s="87">
        <v>22.9</v>
      </c>
      <c r="N14" s="87">
        <v>22.8</v>
      </c>
      <c r="O14" s="87">
        <v>22.7</v>
      </c>
      <c r="P14" s="87">
        <v>23.2</v>
      </c>
      <c r="Q14" s="87">
        <v>23.3</v>
      </c>
      <c r="R14" s="87">
        <v>23.1</v>
      </c>
      <c r="S14" s="87">
        <v>23.3</v>
      </c>
      <c r="T14" s="87">
        <v>23.5</v>
      </c>
      <c r="U14" s="87">
        <v>23.8</v>
      </c>
      <c r="V14" s="87">
        <v>23.8</v>
      </c>
      <c r="W14" s="87">
        <v>23.5</v>
      </c>
      <c r="X14" s="87">
        <v>24.3</v>
      </c>
      <c r="Y14" s="87">
        <v>24.3</v>
      </c>
      <c r="Z14" s="87">
        <v>24.1</v>
      </c>
      <c r="AB14" s="1">
        <v>130109</v>
      </c>
      <c r="AC14" s="1">
        <v>12</v>
      </c>
    </row>
    <row r="15" spans="1:29" x14ac:dyDescent="0.2">
      <c r="A15" t="s">
        <v>98</v>
      </c>
      <c r="B15" s="1">
        <v>130110</v>
      </c>
      <c r="C15" s="86">
        <v>360</v>
      </c>
      <c r="D15" s="87">
        <v>21.9</v>
      </c>
      <c r="E15" s="87">
        <v>20.81712962962963</v>
      </c>
      <c r="F15" s="87">
        <v>19.805555555555557</v>
      </c>
      <c r="G15" s="87">
        <v>20.07175925925926</v>
      </c>
      <c r="H15" s="87">
        <v>21.189814814814813</v>
      </c>
      <c r="I15" s="87">
        <v>21.828703703703706</v>
      </c>
      <c r="J15" s="87">
        <v>22.94675925925926</v>
      </c>
      <c r="K15" s="87">
        <v>23</v>
      </c>
      <c r="L15" s="87">
        <v>22.893518518518519</v>
      </c>
      <c r="M15" s="87">
        <v>17.2</v>
      </c>
      <c r="N15" s="87">
        <v>17.100000000000001</v>
      </c>
      <c r="O15" s="87">
        <v>17</v>
      </c>
      <c r="P15" s="87">
        <v>17.399999999999999</v>
      </c>
      <c r="Q15" s="87">
        <v>17.5</v>
      </c>
      <c r="R15" s="87">
        <v>17.399999999999999</v>
      </c>
      <c r="S15" s="87">
        <v>17.5</v>
      </c>
      <c r="T15" s="87">
        <v>17.8</v>
      </c>
      <c r="U15" s="87">
        <v>18</v>
      </c>
      <c r="V15" s="87">
        <v>18</v>
      </c>
      <c r="W15" s="87">
        <v>17.7</v>
      </c>
      <c r="X15" s="87">
        <v>18.5</v>
      </c>
      <c r="Y15" s="87">
        <v>18.5</v>
      </c>
      <c r="Z15" s="87">
        <v>18.2</v>
      </c>
      <c r="AB15" s="1">
        <v>130110</v>
      </c>
      <c r="AC15" s="1">
        <v>13</v>
      </c>
    </row>
    <row r="16" spans="1:29" x14ac:dyDescent="0.2">
      <c r="A16" t="s">
        <v>95</v>
      </c>
      <c r="B16" s="1">
        <v>131107</v>
      </c>
      <c r="C16" s="86">
        <v>540</v>
      </c>
      <c r="D16" s="87">
        <v>16</v>
      </c>
      <c r="E16" s="87">
        <v>14.9429012345679</v>
      </c>
      <c r="F16" s="87">
        <v>14.268518518518519</v>
      </c>
      <c r="G16" s="87">
        <v>14.516975308641975</v>
      </c>
      <c r="H16" s="87">
        <v>15.439814814814817</v>
      </c>
      <c r="I16" s="87">
        <v>15.972222222222221</v>
      </c>
      <c r="J16" s="87">
        <v>16.788580246913579</v>
      </c>
      <c r="K16" s="87">
        <v>17.037037037037038</v>
      </c>
      <c r="L16" s="87">
        <v>16.788580246913579</v>
      </c>
      <c r="M16" s="87">
        <v>13</v>
      </c>
      <c r="N16" s="87">
        <v>12.8</v>
      </c>
      <c r="O16" s="87">
        <v>12.7</v>
      </c>
      <c r="P16" s="87">
        <v>13.1</v>
      </c>
      <c r="Q16" s="87">
        <v>13.2</v>
      </c>
      <c r="R16" s="87">
        <v>13.1</v>
      </c>
      <c r="S16" s="87">
        <v>13.2</v>
      </c>
      <c r="T16" s="87">
        <v>13.5</v>
      </c>
      <c r="U16" s="87">
        <v>13.6</v>
      </c>
      <c r="V16" s="87">
        <v>13.6</v>
      </c>
      <c r="W16" s="87">
        <v>13.4</v>
      </c>
      <c r="X16" s="87">
        <v>14.1</v>
      </c>
      <c r="Y16" s="87">
        <v>14</v>
      </c>
      <c r="Z16" s="87">
        <v>13.8</v>
      </c>
      <c r="AB16" s="1">
        <v>131107</v>
      </c>
      <c r="AC16" s="1">
        <v>14</v>
      </c>
    </row>
    <row r="17" spans="1:29" x14ac:dyDescent="0.2">
      <c r="A17" t="s">
        <v>86</v>
      </c>
      <c r="B17" s="1">
        <v>131108</v>
      </c>
      <c r="C17" s="86">
        <v>720</v>
      </c>
      <c r="D17" s="87">
        <v>12.9</v>
      </c>
      <c r="E17" s="87">
        <v>11.819444444444443</v>
      </c>
      <c r="F17" s="87">
        <v>11.287037037037035</v>
      </c>
      <c r="G17" s="87">
        <v>11.55324074074074</v>
      </c>
      <c r="H17" s="87">
        <v>12.351851851851853</v>
      </c>
      <c r="I17" s="87">
        <v>12.804398148148151</v>
      </c>
      <c r="J17" s="87">
        <v>13.443287037037036</v>
      </c>
      <c r="K17" s="87">
        <v>13.736111111111112</v>
      </c>
      <c r="L17" s="87">
        <v>13.469907407407408</v>
      </c>
      <c r="M17" s="87">
        <v>10.6</v>
      </c>
      <c r="N17" s="87">
        <v>10.4</v>
      </c>
      <c r="O17" s="87">
        <v>10.4</v>
      </c>
      <c r="P17" s="87">
        <v>10.7</v>
      </c>
      <c r="Q17" s="87">
        <v>10.8</v>
      </c>
      <c r="R17" s="87">
        <v>10.6</v>
      </c>
      <c r="S17" s="87">
        <v>10.8</v>
      </c>
      <c r="T17" s="87">
        <v>11</v>
      </c>
      <c r="U17" s="87">
        <v>11.2</v>
      </c>
      <c r="V17" s="87">
        <v>11.2</v>
      </c>
      <c r="W17" s="87">
        <v>10.9</v>
      </c>
      <c r="X17" s="87">
        <v>11.6</v>
      </c>
      <c r="Y17" s="87">
        <v>11.5</v>
      </c>
      <c r="Z17" s="87">
        <v>11.3</v>
      </c>
      <c r="AB17" s="1">
        <v>131108</v>
      </c>
      <c r="AC17" s="1">
        <v>15</v>
      </c>
    </row>
    <row r="18" spans="1:29" x14ac:dyDescent="0.2">
      <c r="A18" t="s">
        <v>87</v>
      </c>
      <c r="B18" s="1">
        <v>131109</v>
      </c>
      <c r="C18" s="86">
        <v>1080</v>
      </c>
      <c r="D18" s="87">
        <v>9.5</v>
      </c>
      <c r="E18" s="87">
        <v>8.5007716049382704</v>
      </c>
      <c r="F18" s="87">
        <v>8.1458333333333321</v>
      </c>
      <c r="G18" s="87">
        <v>8.3587962962962976</v>
      </c>
      <c r="H18" s="87">
        <v>8.9976851851851851</v>
      </c>
      <c r="I18" s="87">
        <v>9.3881172839506171</v>
      </c>
      <c r="J18" s="87">
        <v>9.8495370370370345</v>
      </c>
      <c r="K18" s="87">
        <v>10.168981481481481</v>
      </c>
      <c r="L18" s="87">
        <v>9.9027777777777768</v>
      </c>
      <c r="M18" s="87">
        <v>7.9</v>
      </c>
      <c r="N18" s="87">
        <v>7.8</v>
      </c>
      <c r="O18" s="87">
        <v>7.8</v>
      </c>
      <c r="P18" s="87">
        <v>8</v>
      </c>
      <c r="Q18" s="87">
        <v>8.1</v>
      </c>
      <c r="R18" s="87">
        <v>8</v>
      </c>
      <c r="S18" s="87">
        <v>8.1</v>
      </c>
      <c r="T18" s="87">
        <v>8.3000000000000007</v>
      </c>
      <c r="U18" s="87">
        <v>8.5</v>
      </c>
      <c r="V18" s="87">
        <v>8.5</v>
      </c>
      <c r="W18" s="87">
        <v>8.1999999999999993</v>
      </c>
      <c r="X18" s="87">
        <v>8.8000000000000007</v>
      </c>
      <c r="Y18" s="87">
        <v>8.8000000000000007</v>
      </c>
      <c r="Z18" s="87">
        <v>8.6</v>
      </c>
      <c r="AB18" s="1">
        <v>131109</v>
      </c>
      <c r="AC18" s="1">
        <v>16</v>
      </c>
    </row>
    <row r="19" spans="1:29" x14ac:dyDescent="0.2">
      <c r="B19" s="1">
        <v>131110</v>
      </c>
      <c r="C19" s="86">
        <v>1440</v>
      </c>
      <c r="D19" s="87">
        <v>7.6</v>
      </c>
      <c r="E19" s="87">
        <v>6.7216435185185182</v>
      </c>
      <c r="F19" s="87">
        <v>6.4687500000000009</v>
      </c>
      <c r="G19" s="87">
        <v>6.6684027777777768</v>
      </c>
      <c r="H19" s="87">
        <v>7.200810185185186</v>
      </c>
      <c r="I19" s="87">
        <v>7.5335648148148149</v>
      </c>
      <c r="J19" s="87">
        <v>7.892939814814814</v>
      </c>
      <c r="K19" s="87">
        <v>8.2123842592592595</v>
      </c>
      <c r="L19" s="87">
        <v>7.9728009259259274</v>
      </c>
      <c r="M19" s="87">
        <v>6.5</v>
      </c>
      <c r="N19" s="87">
        <v>6.4</v>
      </c>
      <c r="O19" s="87">
        <v>6.3</v>
      </c>
      <c r="P19" s="87">
        <v>6.6</v>
      </c>
      <c r="Q19" s="87">
        <v>6.6</v>
      </c>
      <c r="R19" s="87">
        <v>6.6</v>
      </c>
      <c r="S19" s="87">
        <v>6.6</v>
      </c>
      <c r="T19" s="87">
        <v>6.8</v>
      </c>
      <c r="U19" s="87">
        <v>6.9</v>
      </c>
      <c r="V19" s="87">
        <v>6.9</v>
      </c>
      <c r="W19" s="87">
        <v>6.7</v>
      </c>
      <c r="X19" s="87">
        <v>7.3</v>
      </c>
      <c r="Y19" s="87">
        <v>7.2</v>
      </c>
      <c r="Z19" s="87">
        <v>7</v>
      </c>
      <c r="AB19" s="1">
        <v>131110</v>
      </c>
      <c r="AC19" s="1">
        <v>17</v>
      </c>
    </row>
    <row r="20" spans="1:29" x14ac:dyDescent="0.2">
      <c r="B20" s="1">
        <v>132107</v>
      </c>
      <c r="C20" s="86">
        <v>2880</v>
      </c>
      <c r="D20" s="87">
        <v>4.5</v>
      </c>
      <c r="E20" s="87">
        <v>3.9531250000000004</v>
      </c>
      <c r="F20" s="87">
        <v>3.9531250000000004</v>
      </c>
      <c r="G20" s="87">
        <v>4.2126736111111107</v>
      </c>
      <c r="H20" s="87">
        <v>4.3191550925925926</v>
      </c>
      <c r="I20" s="87">
        <v>4.4256365740740744</v>
      </c>
      <c r="J20" s="87">
        <v>4.804976851851853</v>
      </c>
      <c r="K20" s="87">
        <v>4.9447337962962958</v>
      </c>
      <c r="L20" s="87">
        <v>4.9247685185185173</v>
      </c>
      <c r="M20" s="87">
        <v>4</v>
      </c>
      <c r="N20" s="87">
        <v>3.9</v>
      </c>
      <c r="O20" s="87">
        <v>3.9</v>
      </c>
      <c r="P20" s="87">
        <v>4</v>
      </c>
      <c r="Q20" s="87">
        <v>4.0999999999999996</v>
      </c>
      <c r="R20" s="87">
        <v>4</v>
      </c>
      <c r="S20" s="87">
        <v>4.0999999999999996</v>
      </c>
      <c r="T20" s="87">
        <v>4.2</v>
      </c>
      <c r="U20" s="87">
        <v>4.3</v>
      </c>
      <c r="V20" s="87">
        <v>4.3</v>
      </c>
      <c r="W20" s="87">
        <v>4.0999999999999996</v>
      </c>
      <c r="X20" s="87">
        <v>4.5</v>
      </c>
      <c r="Y20" s="87">
        <v>4.5</v>
      </c>
      <c r="Z20" s="87">
        <v>4.4000000000000004</v>
      </c>
      <c r="AB20" s="1">
        <v>132107</v>
      </c>
      <c r="AC20" s="1">
        <v>18</v>
      </c>
    </row>
    <row r="21" spans="1:29" x14ac:dyDescent="0.2">
      <c r="B21" s="1">
        <v>132108</v>
      </c>
      <c r="C21" s="86">
        <v>4320</v>
      </c>
      <c r="D21" s="87">
        <v>3.4</v>
      </c>
      <c r="E21" s="87">
        <v>2.9016203703703711</v>
      </c>
      <c r="F21" s="87">
        <v>2.9548611111111107</v>
      </c>
      <c r="G21" s="87">
        <v>3.2033179012345681</v>
      </c>
      <c r="H21" s="87">
        <v>3.221064814814814</v>
      </c>
      <c r="I21" s="87">
        <v>3.2388117283950617</v>
      </c>
      <c r="J21" s="87">
        <v>3.59375</v>
      </c>
      <c r="K21" s="87">
        <v>3.6913580246913584</v>
      </c>
      <c r="L21" s="87">
        <v>3.7179783950617282</v>
      </c>
      <c r="M21" s="87">
        <v>3</v>
      </c>
      <c r="N21" s="87">
        <v>2.9</v>
      </c>
      <c r="O21" s="87">
        <v>2.9</v>
      </c>
      <c r="P21" s="87">
        <v>3</v>
      </c>
      <c r="Q21" s="87">
        <v>3.1</v>
      </c>
      <c r="R21" s="87">
        <v>3</v>
      </c>
      <c r="S21" s="87">
        <v>3</v>
      </c>
      <c r="T21" s="87">
        <v>3.2</v>
      </c>
      <c r="U21" s="87">
        <v>3.3</v>
      </c>
      <c r="V21" s="87">
        <v>3.3</v>
      </c>
      <c r="W21" s="87">
        <v>3.1</v>
      </c>
      <c r="X21" s="87">
        <v>3.5</v>
      </c>
      <c r="Y21" s="87">
        <v>3.4</v>
      </c>
      <c r="Z21" s="87">
        <v>3.3</v>
      </c>
      <c r="AB21" s="1">
        <v>132108</v>
      </c>
      <c r="AC21" s="1">
        <v>19</v>
      </c>
    </row>
    <row r="22" spans="1:29" x14ac:dyDescent="0.2">
      <c r="B22" s="1">
        <v>132109</v>
      </c>
      <c r="C22" s="86">
        <v>5760</v>
      </c>
      <c r="D22" s="87">
        <v>2.9</v>
      </c>
      <c r="E22" s="111"/>
      <c r="F22" s="111"/>
      <c r="G22" s="111"/>
      <c r="H22" s="111"/>
      <c r="I22" s="111"/>
      <c r="J22" s="111"/>
      <c r="K22" s="111"/>
      <c r="L22" s="111"/>
      <c r="M22" s="87">
        <v>2.4</v>
      </c>
      <c r="N22" s="87">
        <v>2.4</v>
      </c>
      <c r="O22" s="87">
        <v>2.4</v>
      </c>
      <c r="P22" s="87">
        <v>2.5</v>
      </c>
      <c r="Q22" s="87">
        <v>2.5</v>
      </c>
      <c r="R22" s="87">
        <v>2.5</v>
      </c>
      <c r="S22" s="87">
        <v>2.5</v>
      </c>
      <c r="T22" s="87">
        <v>2.6</v>
      </c>
      <c r="U22" s="87">
        <v>2.7</v>
      </c>
      <c r="V22" s="87">
        <v>2.7</v>
      </c>
      <c r="W22" s="87">
        <v>2.5</v>
      </c>
      <c r="X22" s="87">
        <v>2.8</v>
      </c>
      <c r="Y22" s="87">
        <v>2.8</v>
      </c>
      <c r="Z22" s="87">
        <v>2.7</v>
      </c>
      <c r="AB22" s="1">
        <v>132109</v>
      </c>
      <c r="AC22" s="1">
        <v>20</v>
      </c>
    </row>
    <row r="23" spans="1:29" x14ac:dyDescent="0.2">
      <c r="B23" s="1">
        <v>132110</v>
      </c>
      <c r="C23" s="86">
        <v>7200</v>
      </c>
      <c r="D23" s="87">
        <v>2.5</v>
      </c>
      <c r="E23" s="111"/>
      <c r="F23" s="111"/>
      <c r="G23" s="111"/>
      <c r="H23" s="111"/>
      <c r="I23" s="111"/>
      <c r="J23" s="111"/>
      <c r="K23" s="111"/>
      <c r="L23" s="111"/>
      <c r="M23" s="87">
        <v>2.1</v>
      </c>
      <c r="N23" s="87">
        <v>2</v>
      </c>
      <c r="O23" s="87">
        <v>2</v>
      </c>
      <c r="P23" s="87">
        <v>2.1</v>
      </c>
      <c r="Q23" s="87">
        <v>2.1</v>
      </c>
      <c r="R23" s="87">
        <v>2.1</v>
      </c>
      <c r="S23" s="87">
        <v>2.1</v>
      </c>
      <c r="T23" s="87">
        <v>2.2000000000000002</v>
      </c>
      <c r="U23" s="87">
        <v>2.2999999999999998</v>
      </c>
      <c r="V23" s="87">
        <v>2.2999999999999998</v>
      </c>
      <c r="W23" s="87">
        <v>2.2000000000000002</v>
      </c>
      <c r="X23" s="87">
        <v>2.4</v>
      </c>
      <c r="Y23" s="87">
        <v>2.4</v>
      </c>
      <c r="Z23" s="87">
        <v>2.2999999999999998</v>
      </c>
      <c r="AB23" s="1">
        <v>132110</v>
      </c>
      <c r="AC23" s="1">
        <v>21</v>
      </c>
    </row>
    <row r="24" spans="1:29" x14ac:dyDescent="0.2">
      <c r="B24" s="1">
        <v>133108</v>
      </c>
      <c r="C24" s="86">
        <v>8640</v>
      </c>
      <c r="D24" s="87">
        <v>2.2000000000000002</v>
      </c>
      <c r="E24" s="111"/>
      <c r="F24" s="111"/>
      <c r="G24" s="111"/>
      <c r="H24" s="111"/>
      <c r="I24" s="111"/>
      <c r="J24" s="111"/>
      <c r="K24" s="111"/>
      <c r="L24" s="111"/>
      <c r="M24" s="87">
        <v>1.8</v>
      </c>
      <c r="N24" s="87">
        <v>1.8</v>
      </c>
      <c r="O24" s="87">
        <v>1.8</v>
      </c>
      <c r="P24" s="87">
        <v>1.9</v>
      </c>
      <c r="Q24" s="87">
        <v>1.9</v>
      </c>
      <c r="R24" s="87">
        <v>1.9</v>
      </c>
      <c r="S24" s="87">
        <v>1.9</v>
      </c>
      <c r="T24" s="87">
        <v>2</v>
      </c>
      <c r="U24" s="87">
        <v>2</v>
      </c>
      <c r="V24" s="87">
        <v>2</v>
      </c>
      <c r="W24" s="87">
        <v>1.9</v>
      </c>
      <c r="X24" s="87">
        <v>2.2000000000000002</v>
      </c>
      <c r="Y24" s="87">
        <v>2.1</v>
      </c>
      <c r="Z24" s="87">
        <v>2</v>
      </c>
      <c r="AB24" s="1">
        <v>133108</v>
      </c>
      <c r="AC24" s="1">
        <v>22</v>
      </c>
    </row>
    <row r="25" spans="1:29" x14ac:dyDescent="0.2">
      <c r="B25" s="1">
        <v>133109</v>
      </c>
      <c r="AB25" s="1">
        <v>133109</v>
      </c>
      <c r="AC25" s="1">
        <v>23</v>
      </c>
    </row>
    <row r="26" spans="1:29" x14ac:dyDescent="0.2">
      <c r="B26" s="1">
        <v>133110</v>
      </c>
      <c r="AB26" s="1">
        <v>133110</v>
      </c>
      <c r="AC26" s="1">
        <v>24</v>
      </c>
    </row>
    <row r="28" spans="1:29" ht="15.75" x14ac:dyDescent="0.25">
      <c r="C28" s="170" t="s">
        <v>145</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row>
    <row r="29" spans="1:29" x14ac:dyDescent="0.2">
      <c r="C29" s="85" t="s">
        <v>123</v>
      </c>
      <c r="D29" s="171" t="s">
        <v>143</v>
      </c>
      <c r="E29" s="169">
        <v>49014</v>
      </c>
      <c r="F29" s="169">
        <v>49015</v>
      </c>
      <c r="G29" s="169">
        <v>50013</v>
      </c>
      <c r="H29" s="169">
        <v>50014</v>
      </c>
      <c r="I29" s="169">
        <v>50015</v>
      </c>
      <c r="J29" s="169">
        <v>51013</v>
      </c>
      <c r="K29" s="169">
        <v>51014</v>
      </c>
      <c r="L29" s="169">
        <v>51015</v>
      </c>
      <c r="M29" s="169">
        <v>130108</v>
      </c>
      <c r="N29" s="169">
        <v>130109</v>
      </c>
      <c r="O29" s="169">
        <v>130110</v>
      </c>
      <c r="P29" s="169">
        <v>131107</v>
      </c>
      <c r="Q29" s="169">
        <v>131108</v>
      </c>
      <c r="R29" s="169">
        <v>131109</v>
      </c>
      <c r="S29" s="169">
        <v>131110</v>
      </c>
      <c r="T29" s="169">
        <v>132107</v>
      </c>
      <c r="U29" s="169">
        <v>132108</v>
      </c>
      <c r="V29" s="169">
        <v>132109</v>
      </c>
      <c r="W29" s="169">
        <v>132110</v>
      </c>
      <c r="X29" s="169">
        <v>133108</v>
      </c>
      <c r="Y29" s="169">
        <v>133109</v>
      </c>
      <c r="Z29" s="169">
        <v>133110</v>
      </c>
    </row>
    <row r="30" spans="1:29" x14ac:dyDescent="0.2">
      <c r="C30" s="86" t="s">
        <v>124</v>
      </c>
      <c r="D30" s="169"/>
      <c r="E30" s="169"/>
      <c r="F30" s="169"/>
      <c r="G30" s="169"/>
      <c r="H30" s="169"/>
      <c r="I30" s="169"/>
      <c r="J30" s="169"/>
      <c r="K30" s="169"/>
      <c r="L30" s="169"/>
      <c r="M30" s="169"/>
      <c r="N30" s="169"/>
      <c r="O30" s="169"/>
      <c r="P30" s="169"/>
      <c r="Q30" s="169"/>
      <c r="R30" s="169"/>
      <c r="S30" s="169"/>
      <c r="T30" s="169"/>
      <c r="U30" s="169"/>
      <c r="V30" s="169"/>
      <c r="W30" s="169"/>
      <c r="X30" s="169"/>
      <c r="Y30" s="169"/>
      <c r="Z30" s="169"/>
    </row>
    <row r="31" spans="1:29" x14ac:dyDescent="0.2">
      <c r="C31" s="86">
        <v>5</v>
      </c>
      <c r="D31" s="87">
        <v>214.1</v>
      </c>
      <c r="E31" s="87">
        <v>249.33333333333331</v>
      </c>
      <c r="F31" s="87">
        <v>238.33333333333337</v>
      </c>
      <c r="G31" s="87">
        <v>245.66666666666669</v>
      </c>
      <c r="H31" s="87">
        <v>242</v>
      </c>
      <c r="I31" s="87">
        <v>242</v>
      </c>
      <c r="J31" s="87">
        <v>267.66666666666663</v>
      </c>
      <c r="K31" s="87">
        <v>253.00000000000003</v>
      </c>
      <c r="L31" s="87">
        <v>245.66666666666669</v>
      </c>
      <c r="M31" s="87">
        <v>253.3</v>
      </c>
      <c r="N31" s="87">
        <v>250</v>
      </c>
      <c r="O31" s="87">
        <v>250</v>
      </c>
      <c r="P31" s="87">
        <v>260</v>
      </c>
      <c r="Q31" s="87">
        <v>253.3</v>
      </c>
      <c r="R31" s="87">
        <v>250</v>
      </c>
      <c r="S31" s="87">
        <v>246.7</v>
      </c>
      <c r="T31" s="87">
        <v>256.7</v>
      </c>
      <c r="U31" s="87">
        <v>250</v>
      </c>
      <c r="V31" s="87">
        <v>250</v>
      </c>
      <c r="W31" s="87">
        <v>253.3</v>
      </c>
      <c r="X31" s="87">
        <v>250</v>
      </c>
      <c r="Y31" s="87">
        <v>250</v>
      </c>
      <c r="Z31" s="87">
        <v>253.3</v>
      </c>
    </row>
    <row r="32" spans="1:29" x14ac:dyDescent="0.2">
      <c r="C32" s="86">
        <v>10</v>
      </c>
      <c r="D32" s="87">
        <v>145.6</v>
      </c>
      <c r="E32" s="87">
        <v>192.50000000000003</v>
      </c>
      <c r="F32" s="87">
        <v>183.33333333333331</v>
      </c>
      <c r="G32" s="87">
        <v>188.83333333333331</v>
      </c>
      <c r="H32" s="87">
        <v>185.16666666666663</v>
      </c>
      <c r="I32" s="87">
        <v>187</v>
      </c>
      <c r="J32" s="87">
        <v>203.5</v>
      </c>
      <c r="K32" s="87">
        <v>194.33333333333337</v>
      </c>
      <c r="L32" s="87">
        <v>190.66666666666663</v>
      </c>
      <c r="M32" s="87">
        <v>163.30000000000001</v>
      </c>
      <c r="N32" s="87">
        <v>161.69999999999999</v>
      </c>
      <c r="O32" s="87">
        <v>161.69999999999999</v>
      </c>
      <c r="P32" s="87">
        <v>166.7</v>
      </c>
      <c r="Q32" s="87">
        <v>163.30000000000001</v>
      </c>
      <c r="R32" s="87">
        <v>161.69999999999999</v>
      </c>
      <c r="S32" s="87">
        <v>161.69999999999999</v>
      </c>
      <c r="T32" s="87">
        <v>165</v>
      </c>
      <c r="U32" s="87">
        <v>161.69999999999999</v>
      </c>
      <c r="V32" s="87">
        <v>161.69999999999999</v>
      </c>
      <c r="W32" s="87">
        <v>163.30000000000001</v>
      </c>
      <c r="X32" s="87">
        <v>161.69999999999999</v>
      </c>
      <c r="Y32" s="87">
        <v>161.69999999999999</v>
      </c>
      <c r="Z32" s="87">
        <v>163.30000000000001</v>
      </c>
    </row>
    <row r="33" spans="3:26" x14ac:dyDescent="0.2">
      <c r="C33" s="86">
        <v>15</v>
      </c>
      <c r="D33" s="87">
        <v>117.1</v>
      </c>
      <c r="E33" s="87">
        <v>158.88888888888891</v>
      </c>
      <c r="F33" s="87">
        <v>151.55555555555554</v>
      </c>
      <c r="G33" s="87">
        <v>155.2222222222222</v>
      </c>
      <c r="H33" s="87">
        <v>152.77777777777777</v>
      </c>
      <c r="I33" s="87">
        <v>155.2222222222222</v>
      </c>
      <c r="J33" s="87">
        <v>167.44444444444446</v>
      </c>
      <c r="K33" s="87">
        <v>158.88888888888891</v>
      </c>
      <c r="L33" s="87">
        <v>158.88888888888891</v>
      </c>
      <c r="M33" s="87">
        <v>124.4</v>
      </c>
      <c r="N33" s="87">
        <v>124.4</v>
      </c>
      <c r="O33" s="87">
        <v>124.4</v>
      </c>
      <c r="P33" s="87">
        <v>126.7</v>
      </c>
      <c r="Q33" s="87">
        <v>125.6</v>
      </c>
      <c r="R33" s="87">
        <v>123.3</v>
      </c>
      <c r="S33" s="87">
        <v>124.4</v>
      </c>
      <c r="T33" s="87">
        <v>125.6</v>
      </c>
      <c r="U33" s="87">
        <v>124.4</v>
      </c>
      <c r="V33" s="87">
        <v>124.4</v>
      </c>
      <c r="W33" s="87">
        <v>125.6</v>
      </c>
      <c r="X33" s="87">
        <v>123.3</v>
      </c>
      <c r="Y33" s="87">
        <v>124.4</v>
      </c>
      <c r="Z33" s="87">
        <v>125.6</v>
      </c>
    </row>
    <row r="37" spans="3:26" ht="15.75" x14ac:dyDescent="0.25">
      <c r="C37" s="170" t="s">
        <v>146</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row>
    <row r="38" spans="3:26" x14ac:dyDescent="0.2">
      <c r="C38" s="85" t="s">
        <v>123</v>
      </c>
      <c r="D38" s="171" t="s">
        <v>143</v>
      </c>
      <c r="E38" s="169">
        <v>49014</v>
      </c>
      <c r="F38" s="169">
        <v>49015</v>
      </c>
      <c r="G38" s="169">
        <v>50013</v>
      </c>
      <c r="H38" s="169">
        <v>50014</v>
      </c>
      <c r="I38" s="169">
        <v>50015</v>
      </c>
      <c r="J38" s="169">
        <v>51013</v>
      </c>
      <c r="K38" s="169">
        <v>51014</v>
      </c>
      <c r="L38" s="169">
        <v>51015</v>
      </c>
      <c r="M38" s="169">
        <v>130108</v>
      </c>
      <c r="N38" s="169">
        <v>130109</v>
      </c>
      <c r="O38" s="169">
        <v>130110</v>
      </c>
      <c r="P38" s="169">
        <v>131107</v>
      </c>
      <c r="Q38" s="169">
        <v>131108</v>
      </c>
      <c r="R38" s="169">
        <v>131109</v>
      </c>
      <c r="S38" s="169">
        <v>131110</v>
      </c>
      <c r="T38" s="169">
        <v>132107</v>
      </c>
      <c r="U38" s="169">
        <v>132108</v>
      </c>
      <c r="V38" s="169">
        <v>132109</v>
      </c>
      <c r="W38" s="169">
        <v>132110</v>
      </c>
      <c r="X38" s="169">
        <v>133108</v>
      </c>
      <c r="Y38" s="169">
        <v>133109</v>
      </c>
      <c r="Z38" s="169">
        <v>133110</v>
      </c>
    </row>
    <row r="39" spans="3:26" x14ac:dyDescent="0.2">
      <c r="C39" s="86" t="s">
        <v>124</v>
      </c>
      <c r="D39" s="169"/>
      <c r="E39" s="169"/>
      <c r="F39" s="169"/>
      <c r="G39" s="169"/>
      <c r="H39" s="169"/>
      <c r="I39" s="169"/>
      <c r="J39" s="169"/>
      <c r="K39" s="169"/>
      <c r="L39" s="169"/>
      <c r="M39" s="169"/>
      <c r="N39" s="169"/>
      <c r="O39" s="169"/>
      <c r="P39" s="169"/>
      <c r="Q39" s="169"/>
      <c r="R39" s="169"/>
      <c r="S39" s="169"/>
      <c r="T39" s="169"/>
      <c r="U39" s="169"/>
      <c r="V39" s="169"/>
      <c r="W39" s="169"/>
      <c r="X39" s="169"/>
      <c r="Y39" s="169"/>
      <c r="Z39" s="169"/>
    </row>
    <row r="40" spans="3:26" x14ac:dyDescent="0.2">
      <c r="C40" s="86">
        <v>5</v>
      </c>
      <c r="D40" s="87">
        <v>318.89999999999998</v>
      </c>
      <c r="E40" s="87">
        <v>486.83333333333326</v>
      </c>
      <c r="F40" s="87">
        <v>475.33333333333326</v>
      </c>
      <c r="G40" s="87">
        <v>475.33333333333326</v>
      </c>
      <c r="H40" s="87">
        <v>460</v>
      </c>
      <c r="I40" s="87">
        <v>486.83333333333326</v>
      </c>
      <c r="J40" s="87">
        <v>567.33333333333326</v>
      </c>
      <c r="K40" s="87">
        <v>509.83333333333337</v>
      </c>
      <c r="L40" s="87">
        <v>509.83333333333337</v>
      </c>
      <c r="M40" s="87">
        <v>466.7</v>
      </c>
      <c r="N40" s="87">
        <v>460</v>
      </c>
      <c r="O40" s="87">
        <v>456.7</v>
      </c>
      <c r="P40" s="87">
        <v>473.3</v>
      </c>
      <c r="Q40" s="87">
        <v>466.7</v>
      </c>
      <c r="R40" s="87">
        <v>456.7</v>
      </c>
      <c r="S40" s="87">
        <v>460</v>
      </c>
      <c r="T40" s="87">
        <v>463.3</v>
      </c>
      <c r="U40" s="87">
        <v>460</v>
      </c>
      <c r="V40" s="87">
        <v>456.7</v>
      </c>
      <c r="W40" s="87">
        <v>463.3</v>
      </c>
      <c r="X40" s="87">
        <v>453.3</v>
      </c>
      <c r="Y40" s="87">
        <v>460</v>
      </c>
      <c r="Z40" s="87">
        <v>466.7</v>
      </c>
    </row>
    <row r="41" spans="3:26" x14ac:dyDescent="0.2">
      <c r="C41" s="86">
        <v>10</v>
      </c>
      <c r="D41" s="87">
        <v>234.6</v>
      </c>
      <c r="E41" s="87">
        <v>360.33333333333337</v>
      </c>
      <c r="F41" s="87">
        <v>346.91666666666674</v>
      </c>
      <c r="G41" s="87">
        <v>348.83333333333326</v>
      </c>
      <c r="H41" s="87">
        <v>343.08333333333326</v>
      </c>
      <c r="I41" s="87">
        <v>356.50000000000006</v>
      </c>
      <c r="J41" s="87">
        <v>402.50000000000006</v>
      </c>
      <c r="K41" s="87">
        <v>368</v>
      </c>
      <c r="L41" s="87">
        <v>373.75</v>
      </c>
      <c r="M41" s="87">
        <v>301.7</v>
      </c>
      <c r="N41" s="87">
        <v>298.3</v>
      </c>
      <c r="O41" s="87">
        <v>298.3</v>
      </c>
      <c r="P41" s="87">
        <v>303.3</v>
      </c>
      <c r="Q41" s="87">
        <v>300</v>
      </c>
      <c r="R41" s="87">
        <v>296.7</v>
      </c>
      <c r="S41" s="87">
        <v>300</v>
      </c>
      <c r="T41" s="87">
        <v>296.7</v>
      </c>
      <c r="U41" s="87">
        <v>295</v>
      </c>
      <c r="V41" s="87">
        <v>295</v>
      </c>
      <c r="W41" s="87">
        <v>301.7</v>
      </c>
      <c r="X41" s="87">
        <v>291.7</v>
      </c>
      <c r="Y41" s="87">
        <v>296.7</v>
      </c>
      <c r="Z41" s="87">
        <v>300</v>
      </c>
    </row>
    <row r="42" spans="3:26" x14ac:dyDescent="0.2">
      <c r="C42" s="86">
        <v>15</v>
      </c>
      <c r="D42" s="87">
        <v>196.9</v>
      </c>
      <c r="E42" s="87">
        <v>296.44444444444446</v>
      </c>
      <c r="F42" s="87">
        <v>282.38888888888891</v>
      </c>
      <c r="G42" s="87">
        <v>283.66666666666663</v>
      </c>
      <c r="H42" s="87">
        <v>281.11111111111109</v>
      </c>
      <c r="I42" s="87">
        <v>290.05555555555554</v>
      </c>
      <c r="J42" s="87">
        <v>323.27777777777771</v>
      </c>
      <c r="K42" s="87">
        <v>297.72222222222229</v>
      </c>
      <c r="L42" s="87">
        <v>304.11111111111114</v>
      </c>
      <c r="M42" s="87">
        <v>230</v>
      </c>
      <c r="N42" s="87">
        <v>227.8</v>
      </c>
      <c r="O42" s="87">
        <v>227.8</v>
      </c>
      <c r="P42" s="87">
        <v>231.1</v>
      </c>
      <c r="Q42" s="87">
        <v>228.9</v>
      </c>
      <c r="R42" s="87">
        <v>227.8</v>
      </c>
      <c r="S42" s="87">
        <v>230</v>
      </c>
      <c r="T42" s="87">
        <v>226.7</v>
      </c>
      <c r="U42" s="87">
        <v>226.7</v>
      </c>
      <c r="V42" s="87">
        <v>226.7</v>
      </c>
      <c r="W42" s="87">
        <v>231.1</v>
      </c>
      <c r="X42" s="87">
        <v>224.4</v>
      </c>
      <c r="Y42" s="87">
        <v>227.8</v>
      </c>
      <c r="Z42" s="87">
        <v>230</v>
      </c>
    </row>
    <row r="45" spans="3:26" ht="15.75" x14ac:dyDescent="0.25">
      <c r="C45" s="170" t="s">
        <v>147</v>
      </c>
      <c r="D45" s="170"/>
      <c r="E45" s="170"/>
      <c r="F45" s="170"/>
      <c r="G45" s="170"/>
      <c r="H45" s="170"/>
      <c r="I45" s="170"/>
      <c r="J45" s="170"/>
      <c r="K45" s="170"/>
      <c r="L45" s="170"/>
      <c r="M45" s="170"/>
      <c r="N45" s="170"/>
      <c r="O45" s="170"/>
      <c r="P45" s="170"/>
      <c r="Q45" s="170"/>
      <c r="R45" s="170"/>
      <c r="S45" s="170"/>
      <c r="T45" s="170"/>
      <c r="U45" s="170"/>
      <c r="V45" s="170"/>
      <c r="W45" s="170"/>
      <c r="X45" s="170"/>
      <c r="Y45" s="170"/>
      <c r="Z45" s="170"/>
    </row>
    <row r="46" spans="3:26" x14ac:dyDescent="0.2">
      <c r="C46" s="85" t="s">
        <v>123</v>
      </c>
      <c r="D46" s="171" t="s">
        <v>143</v>
      </c>
      <c r="E46" s="169">
        <v>49014</v>
      </c>
      <c r="F46" s="169">
        <v>49015</v>
      </c>
      <c r="G46" s="169">
        <v>50013</v>
      </c>
      <c r="H46" s="169">
        <v>50014</v>
      </c>
      <c r="I46" s="169">
        <v>50015</v>
      </c>
      <c r="J46" s="169">
        <v>51013</v>
      </c>
      <c r="K46" s="169">
        <v>51014</v>
      </c>
      <c r="L46" s="169">
        <v>51015</v>
      </c>
      <c r="M46" s="169">
        <v>130108</v>
      </c>
      <c r="N46" s="169">
        <v>130109</v>
      </c>
      <c r="O46" s="169">
        <v>130110</v>
      </c>
      <c r="P46" s="169">
        <v>131107</v>
      </c>
      <c r="Q46" s="169">
        <v>131108</v>
      </c>
      <c r="R46" s="169">
        <v>131109</v>
      </c>
      <c r="S46" s="169">
        <v>131110</v>
      </c>
      <c r="T46" s="169">
        <v>132107</v>
      </c>
      <c r="U46" s="169">
        <v>132108</v>
      </c>
      <c r="V46" s="169">
        <v>132109</v>
      </c>
      <c r="W46" s="169">
        <v>132110</v>
      </c>
      <c r="X46" s="169">
        <v>133108</v>
      </c>
      <c r="Y46" s="169">
        <v>133109</v>
      </c>
      <c r="Z46" s="169">
        <v>133110</v>
      </c>
    </row>
    <row r="47" spans="3:26" x14ac:dyDescent="0.2">
      <c r="C47" s="86" t="s">
        <v>124</v>
      </c>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3:26" x14ac:dyDescent="0.2">
      <c r="C48" s="86">
        <v>5</v>
      </c>
      <c r="D48" s="87">
        <v>367.3</v>
      </c>
      <c r="E48" s="87">
        <v>612.00000000000011</v>
      </c>
      <c r="F48" s="87">
        <v>600</v>
      </c>
      <c r="G48" s="87">
        <v>595.99999999999989</v>
      </c>
      <c r="H48" s="87">
        <v>580</v>
      </c>
      <c r="I48" s="87">
        <v>612.00000000000011</v>
      </c>
      <c r="J48" s="87">
        <v>724</v>
      </c>
      <c r="K48" s="87">
        <v>643.99999999999989</v>
      </c>
      <c r="L48" s="87">
        <v>652.00000000000011</v>
      </c>
      <c r="M48" s="87">
        <v>586.70000000000005</v>
      </c>
      <c r="N48" s="87">
        <v>573.29999999999995</v>
      </c>
      <c r="O48" s="87">
        <v>573.29999999999995</v>
      </c>
      <c r="P48" s="87">
        <v>593.29999999999995</v>
      </c>
      <c r="Q48" s="87">
        <v>580</v>
      </c>
      <c r="R48" s="87">
        <v>573.29999999999995</v>
      </c>
      <c r="S48" s="87">
        <v>573.29999999999995</v>
      </c>
      <c r="T48" s="87">
        <v>576.70000000000005</v>
      </c>
      <c r="U48" s="87">
        <v>573.29999999999995</v>
      </c>
      <c r="V48" s="87">
        <v>570</v>
      </c>
      <c r="W48" s="87">
        <v>580</v>
      </c>
      <c r="X48" s="87">
        <v>563.29999999999995</v>
      </c>
      <c r="Y48" s="87">
        <v>573.29999999999995</v>
      </c>
      <c r="Z48" s="87">
        <v>583.29999999999995</v>
      </c>
    </row>
    <row r="49" spans="3:26" x14ac:dyDescent="0.2">
      <c r="C49" s="86">
        <v>10</v>
      </c>
      <c r="D49" s="87">
        <v>274.3</v>
      </c>
      <c r="E49" s="87">
        <v>450</v>
      </c>
      <c r="F49" s="87">
        <v>434</v>
      </c>
      <c r="G49" s="87">
        <v>434</v>
      </c>
      <c r="H49" s="87">
        <v>425.99999999999994</v>
      </c>
      <c r="I49" s="87">
        <v>446</v>
      </c>
      <c r="J49" s="87">
        <v>508</v>
      </c>
      <c r="K49" s="87">
        <v>460</v>
      </c>
      <c r="L49" s="87">
        <v>470</v>
      </c>
      <c r="M49" s="87">
        <v>376.7</v>
      </c>
      <c r="N49" s="87">
        <v>371.7</v>
      </c>
      <c r="O49" s="87">
        <v>371.7</v>
      </c>
      <c r="P49" s="87">
        <v>380</v>
      </c>
      <c r="Q49" s="87">
        <v>373.3</v>
      </c>
      <c r="R49" s="87">
        <v>371.7</v>
      </c>
      <c r="S49" s="87">
        <v>375</v>
      </c>
      <c r="T49" s="87">
        <v>370</v>
      </c>
      <c r="U49" s="87">
        <v>368.3</v>
      </c>
      <c r="V49" s="87">
        <v>368.3</v>
      </c>
      <c r="W49" s="87">
        <v>376.7</v>
      </c>
      <c r="X49" s="87">
        <v>363.3</v>
      </c>
      <c r="Y49" s="87">
        <v>370</v>
      </c>
      <c r="Z49" s="87">
        <v>375</v>
      </c>
    </row>
    <row r="50" spans="3:26" x14ac:dyDescent="0.2">
      <c r="C50" s="86">
        <v>15</v>
      </c>
      <c r="D50" s="87">
        <v>232.4</v>
      </c>
      <c r="E50" s="87">
        <v>369.33333333333337</v>
      </c>
      <c r="F50" s="87">
        <v>352</v>
      </c>
      <c r="G50" s="87">
        <v>353.33333333333337</v>
      </c>
      <c r="H50" s="87">
        <v>349.33333333333326</v>
      </c>
      <c r="I50" s="87">
        <v>362.66666666666657</v>
      </c>
      <c r="J50" s="87">
        <v>406.66666666666663</v>
      </c>
      <c r="K50" s="87">
        <v>371.99999999999994</v>
      </c>
      <c r="L50" s="87">
        <v>381.33333333333337</v>
      </c>
      <c r="M50" s="87">
        <v>287.8</v>
      </c>
      <c r="N50" s="87">
        <v>284.39999999999998</v>
      </c>
      <c r="O50" s="87">
        <v>285.60000000000002</v>
      </c>
      <c r="P50" s="87">
        <v>288.89999999999998</v>
      </c>
      <c r="Q50" s="87">
        <v>285.60000000000002</v>
      </c>
      <c r="R50" s="87">
        <v>284.39999999999998</v>
      </c>
      <c r="S50" s="87">
        <v>287.8</v>
      </c>
      <c r="T50" s="87">
        <v>282.2</v>
      </c>
      <c r="U50" s="87">
        <v>283.3</v>
      </c>
      <c r="V50" s="87">
        <v>282.2</v>
      </c>
      <c r="W50" s="87">
        <v>288.89999999999998</v>
      </c>
      <c r="X50" s="87">
        <v>280</v>
      </c>
      <c r="Y50" s="87">
        <v>283.3</v>
      </c>
      <c r="Z50" s="87">
        <v>287.8</v>
      </c>
    </row>
    <row r="51" spans="3:26" x14ac:dyDescent="0.2">
      <c r="D51" s="87"/>
    </row>
  </sheetData>
  <sortState xmlns:xlrd2="http://schemas.microsoft.com/office/spreadsheetml/2017/richdata2" ref="A3:A18">
    <sortCondition ref="A3"/>
  </sortState>
  <mergeCells count="96">
    <mergeCell ref="P2:P3"/>
    <mergeCell ref="E2:E3"/>
    <mergeCell ref="F2:F3"/>
    <mergeCell ref="G2:G3"/>
    <mergeCell ref="H2:H3"/>
    <mergeCell ref="I2:I3"/>
    <mergeCell ref="J2:J3"/>
    <mergeCell ref="W2:W3"/>
    <mergeCell ref="X2:X3"/>
    <mergeCell ref="Y2:Y3"/>
    <mergeCell ref="Z2:Z3"/>
    <mergeCell ref="D2:D3"/>
    <mergeCell ref="Q2:Q3"/>
    <mergeCell ref="R2:R3"/>
    <mergeCell ref="S2:S3"/>
    <mergeCell ref="T2:T3"/>
    <mergeCell ref="U2:U3"/>
    <mergeCell ref="V2:V3"/>
    <mergeCell ref="K2:K3"/>
    <mergeCell ref="L2:L3"/>
    <mergeCell ref="M2:M3"/>
    <mergeCell ref="N2:N3"/>
    <mergeCell ref="O2:O3"/>
    <mergeCell ref="C1:Z1"/>
    <mergeCell ref="D29:D30"/>
    <mergeCell ref="E29:E30"/>
    <mergeCell ref="F29:F30"/>
    <mergeCell ref="G29:G30"/>
    <mergeCell ref="H29:H30"/>
    <mergeCell ref="I29:I30"/>
    <mergeCell ref="J29:J30"/>
    <mergeCell ref="K29:K30"/>
    <mergeCell ref="L29:L30"/>
    <mergeCell ref="M29:M30"/>
    <mergeCell ref="N29:N30"/>
    <mergeCell ref="O29:O30"/>
    <mergeCell ref="P29:P30"/>
    <mergeCell ref="Q29:Q30"/>
    <mergeCell ref="R29:R30"/>
    <mergeCell ref="S29:S30"/>
    <mergeCell ref="T29:T30"/>
    <mergeCell ref="U29:U30"/>
    <mergeCell ref="V29:V30"/>
    <mergeCell ref="W29:W30"/>
    <mergeCell ref="X29:X30"/>
    <mergeCell ref="Y29:Y30"/>
    <mergeCell ref="Z29:Z30"/>
    <mergeCell ref="D38:D39"/>
    <mergeCell ref="E38:E39"/>
    <mergeCell ref="F38:F39"/>
    <mergeCell ref="G38:G39"/>
    <mergeCell ref="H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D46:D47"/>
    <mergeCell ref="E46:E47"/>
    <mergeCell ref="F46:F47"/>
    <mergeCell ref="G46:G47"/>
    <mergeCell ref="H46:H47"/>
    <mergeCell ref="I46:I47"/>
    <mergeCell ref="J46:J47"/>
    <mergeCell ref="K46:K47"/>
    <mergeCell ref="L46:L47"/>
    <mergeCell ref="M46:M47"/>
    <mergeCell ref="X46:X47"/>
    <mergeCell ref="Y46:Y47"/>
    <mergeCell ref="Z46:Z47"/>
    <mergeCell ref="C28:Z28"/>
    <mergeCell ref="C37:Z37"/>
    <mergeCell ref="C45:Z45"/>
    <mergeCell ref="S46:S47"/>
    <mergeCell ref="T46:T47"/>
    <mergeCell ref="U46:U47"/>
    <mergeCell ref="V46:V47"/>
    <mergeCell ref="W46:W47"/>
    <mergeCell ref="N46:N47"/>
    <mergeCell ref="O46:O47"/>
    <mergeCell ref="P46:P47"/>
    <mergeCell ref="Q46:Q47"/>
    <mergeCell ref="R46:R4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Nutzungshinweise</vt:lpstr>
      <vt:lpstr>Formel 20</vt:lpstr>
      <vt:lpstr>Formel 21</vt:lpstr>
      <vt:lpstr>Formel 22</vt:lpstr>
      <vt:lpstr>Formel 20  &gt;70%</vt:lpstr>
      <vt:lpstr>Formel 21 &gt;70%</vt:lpstr>
      <vt:lpstr>Daten</vt:lpstr>
    </vt:vector>
  </TitlesOfParts>
  <Company>Stadt 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USommer</dc:creator>
  <cp:lastModifiedBy>Eickmann, Silke</cp:lastModifiedBy>
  <cp:lastPrinted>2023-11-07T07:21:58Z</cp:lastPrinted>
  <dcterms:created xsi:type="dcterms:W3CDTF">2013-08-23T10:03:21Z</dcterms:created>
  <dcterms:modified xsi:type="dcterms:W3CDTF">2025-04-09T12:27:43Z</dcterms:modified>
</cp:coreProperties>
</file>